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2"/>
  </bookViews>
  <sheets>
    <sheet name="TT" sheetId="1" r:id="rId1"/>
    <sheet name="04" sheetId="2" r:id="rId2"/>
    <sheet name="05" sheetId="3" r:id="rId3"/>
    <sheet name="PLChuaDieuKien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'04'!$A$1:$U$53</definedName>
    <definedName name="_xlnm.Print_Area" localSheetId="2">'05'!$A$1:$U$53</definedName>
    <definedName name="_xlnm.Print_Area" localSheetId="3">'PLChuaDieuKien'!$A$1:$J$33</definedName>
    <definedName name="_xlnm.Print_Area" localSheetId="0">'TT'!$A$1:$C$15</definedName>
    <definedName name="_xlnm.Print_Titles" localSheetId="3">'PLChuaDieuKien'!$4:$5</definedName>
  </definedNames>
  <calcPr fullCalcOnLoad="1"/>
</workbook>
</file>

<file path=xl/sharedStrings.xml><?xml version="1.0" encoding="utf-8"?>
<sst xmlns="http://schemas.openxmlformats.org/spreadsheetml/2006/main" count="271" uniqueCount="135">
  <si>
    <t>Thông tin chung biểu mẫu</t>
  </si>
  <si>
    <t>Thay đổi thông tin cột C để điền thông tin vào các biểu mẫu</t>
  </si>
  <si>
    <t>Đơn vị báo cáo</t>
  </si>
  <si>
    <t>Đơn vị  báo cáo: Cục THADS tỉnh Hà Nam
Đơn vị nhận báo cáo: Tổng Cục THADS</t>
  </si>
  <si>
    <t>Lãnh đạo</t>
  </si>
  <si>
    <t>Họ tên người ký</t>
  </si>
  <si>
    <t>Vũ Ngọc Phương</t>
  </si>
  <si>
    <t xml:space="preserve">Ngày ký </t>
  </si>
  <si>
    <t xml:space="preserve">Chức danh </t>
  </si>
  <si>
    <t>PHÓ CỤC TRƯỞNG</t>
  </si>
  <si>
    <t>Người lập biểu</t>
  </si>
  <si>
    <t>Họ tên người lập biểu</t>
  </si>
  <si>
    <t>Trần Đức Toản</t>
  </si>
  <si>
    <t>Kỳ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</si>
  <si>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</si>
  <si>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</si>
  <si>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</si>
  <si>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</si>
  <si>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</si>
  <si>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</si>
  <si>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</si>
  <si>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</si>
  <si>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</si>
  <si>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</si>
  <si>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</si>
  <si>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</si>
  <si>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</si>
  <si>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</si>
  <si>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</si>
  <si>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</si>
  <si>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</si>
  <si>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</si>
  <si>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</si>
  <si>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</si>
  <si>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</si>
  <si>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</si>
  <si>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</si>
  <si>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</si>
  <si>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</si>
  <si>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</si>
  <si>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</si>
  <si>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</si>
  <si>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</si>
  <si>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</si>
  <si>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</si>
  <si>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</si>
  <si>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</si>
  <si>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</si>
  <si>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</si>
  <si>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</si>
  <si>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</si>
  <si>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</si>
  <si>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</si>
  <si>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</si>
  <si>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</si>
  <si>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</si>
  <si>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</si>
  <si>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</si>
  <si>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</si>
  <si>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</si>
  <si>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>I</t>
  </si>
  <si>
    <t>CỤC THI HÀNH ÁN DS</t>
  </si>
  <si>
    <t>Chu Văn Quý</t>
  </si>
  <si>
    <t>Ngô Thị Hồng Nhung</t>
  </si>
  <si>
    <t>Đỗ Thị Hoàn</t>
  </si>
  <si>
    <t>Đinh Văn Tú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</si>
  <si>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</si>
  <si>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</si>
  <si>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</si>
  <si>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</si>
  <si>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</si>
  <si>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</si>
  <si>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</si>
  <si>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</si>
  <si>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</si>
  <si>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</si>
  <si>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</si>
  <si>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</si>
  <si>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</si>
  <si>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</si>
  <si>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</si>
  <si>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</si>
  <si>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</si>
  <si>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Hoàng Văn Linh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</si>
  <si>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</si>
  <si>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</si>
  <si>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</si>
  <si>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</si>
  <si>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</si>
  <si>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</si>
  <si>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</si>
  <si>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</si>
  <si>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</si>
  <si>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</si>
  <si>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</si>
  <si>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</si>
  <si>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</si>
  <si>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Nguyễn Thị Hồng Vân</t>
  </si>
  <si>
    <t>Trương Văn Tuấn</t>
  </si>
  <si>
    <t>NGƯỜI LẬP BIỂU</t>
  </si>
  <si>
    <t xml:space="preserve"> 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</si>
  <si>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</si>
  <si>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</si>
  <si>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</si>
  <si>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</si>
  <si>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</si>
  <si>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</si>
  <si>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</si>
  <si>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</si>
  <si>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</si>
  <si>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</si>
  <si>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</si>
  <si>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</si>
  <si>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</si>
  <si>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</si>
  <si>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</si>
  <si>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</si>
  <si>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</si>
  <si>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</si>
  <si>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</si>
  <si>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</si>
  <si>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</si>
  <si>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</si>
  <si>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</si>
  <si>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</si>
  <si>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</si>
  <si>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</si>
  <si>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</si>
  <si>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</si>
  <si>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</si>
  <si>
    <t>Hoàng Văn Tuệ</t>
  </si>
  <si>
    <t>KẾT QUẢ THI HÀNH ÁN DÂN SỰ TÍNH BẰNG VIỆC CHIA THEO CƠ QUAN THI HÀNH ÁN DÂN SỰ VÀ CHẤP HÀNH VIÊN
08 tháng năm 2022</t>
  </si>
  <si>
    <t>KẾT QUẢ THI HÀNH ÁN DÂN SỰ TÍNH BẰNG TIỀN CHIA THEO CƠ QUAN THI HÀNH ÁN DÂN SỰ VÀ CHẤP HÀNH VIÊN
08 tháng/năm 2022</t>
  </si>
  <si>
    <t>Hà Nam, ngày 01 tháng 6 năm 2022</t>
  </si>
  <si>
    <t>8 tháng / năm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</si>
</sst>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#,##0;[Red]#,##0"/>
    <numFmt numFmtId="175" formatCode="_(* #,##0.0_);_(* \(#,##0.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34" borderId="11" xfId="0" applyNumberFormat="1" applyFont="1" applyFill="1" applyBorder="1" applyAlignment="1">
      <alignment/>
    </xf>
    <xf numFmtId="172" fontId="5" fillId="34" borderId="11" xfId="42" applyNumberFormat="1" applyFont="1" applyFill="1" applyBorder="1" applyAlignment="1">
      <alignment/>
    </xf>
    <xf numFmtId="172" fontId="5" fillId="34" borderId="0" xfId="42" applyNumberFormat="1" applyFont="1" applyFill="1" applyAlignment="1">
      <alignment/>
    </xf>
    <xf numFmtId="172" fontId="0" fillId="0" borderId="0" xfId="42" applyNumberFormat="1" applyFont="1" applyFill="1" applyAlignment="1">
      <alignment horizontal="center"/>
    </xf>
    <xf numFmtId="0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172" fontId="7" fillId="35" borderId="10" xfId="42" applyNumberFormat="1" applyFont="1" applyFill="1" applyBorder="1" applyAlignment="1" applyProtection="1">
      <alignment horizontal="center" vertical="center" wrapText="1"/>
      <protection/>
    </xf>
    <xf numFmtId="0" fontId="0" fillId="34" borderId="0" xfId="58" applyNumberFormat="1" applyFont="1" applyFill="1" applyAlignment="1">
      <alignment horizontal="center" vertical="center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34" borderId="10" xfId="42" applyNumberFormat="1" applyFont="1" applyFill="1" applyBorder="1" applyAlignment="1" applyProtection="1">
      <alignment horizontal="center" vertical="center" wrapText="1"/>
      <protection/>
    </xf>
    <xf numFmtId="172" fontId="8" fillId="0" borderId="10" xfId="42" applyNumberFormat="1" applyFont="1" applyFill="1" applyBorder="1" applyAlignment="1" applyProtection="1">
      <alignment horizontal="center" vertical="center" wrapText="1"/>
      <protection/>
    </xf>
    <xf numFmtId="172" fontId="8" fillId="36" borderId="10" xfId="42" applyNumberFormat="1" applyFont="1" applyFill="1" applyBorder="1" applyAlignment="1" applyProtection="1">
      <alignment horizontal="center" vertical="center"/>
      <protection/>
    </xf>
    <xf numFmtId="1" fontId="56" fillId="5" borderId="10" xfId="0" applyNumberFormat="1" applyFont="1" applyFill="1" applyBorder="1" applyAlignment="1">
      <alignment vertical="center" wrapText="1"/>
    </xf>
    <xf numFmtId="1" fontId="56" fillId="36" borderId="10" xfId="0" applyNumberFormat="1" applyFont="1" applyFill="1" applyBorder="1" applyAlignment="1">
      <alignment vertical="center" wrapText="1"/>
    </xf>
    <xf numFmtId="172" fontId="8" fillId="5" borderId="10" xfId="42" applyNumberFormat="1" applyFont="1" applyFill="1" applyBorder="1" applyAlignment="1" applyProtection="1">
      <alignment horizontal="center" vertical="center"/>
      <protection/>
    </xf>
    <xf numFmtId="10" fontId="8" fillId="37" borderId="10" xfId="58" applyNumberFormat="1" applyFont="1" applyFill="1" applyBorder="1" applyAlignment="1" applyProtection="1">
      <alignment horizontal="center" vertical="center"/>
      <protection locked="0"/>
    </xf>
    <xf numFmtId="0" fontId="0" fillId="38" borderId="0" xfId="0" applyNumberFormat="1" applyFont="1" applyFill="1" applyAlignment="1" applyProtection="1">
      <alignment/>
      <protection locked="0"/>
    </xf>
    <xf numFmtId="172" fontId="0" fillId="38" borderId="0" xfId="0" applyNumberFormat="1" applyFont="1" applyFill="1" applyAlignment="1" applyProtection="1">
      <alignment/>
      <protection locked="0"/>
    </xf>
    <xf numFmtId="49" fontId="0" fillId="34" borderId="0" xfId="0" applyNumberFormat="1" applyFont="1" applyFill="1" applyAlignment="1" applyProtection="1">
      <alignment/>
      <protection locked="0"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vertical="center" wrapText="1"/>
    </xf>
    <xf numFmtId="172" fontId="8" fillId="38" borderId="10" xfId="42" applyNumberFormat="1" applyFont="1" applyFill="1" applyBorder="1" applyAlignment="1" applyProtection="1">
      <alignment horizontal="center" vertical="center"/>
      <protection/>
    </xf>
    <xf numFmtId="172" fontId="8" fillId="37" borderId="10" xfId="42" applyNumberFormat="1" applyFont="1" applyFill="1" applyBorder="1" applyAlignment="1" applyProtection="1">
      <alignment horizontal="center" vertical="center"/>
      <protection/>
    </xf>
    <xf numFmtId="172" fontId="56" fillId="39" borderId="10" xfId="42" applyNumberFormat="1" applyFont="1" applyFill="1" applyBorder="1" applyAlignment="1">
      <alignment vertical="center" wrapText="1"/>
    </xf>
    <xf numFmtId="172" fontId="56" fillId="38" borderId="10" xfId="42" applyNumberFormat="1" applyFont="1" applyFill="1" applyBorder="1" applyAlignment="1">
      <alignment vertical="center" wrapText="1"/>
    </xf>
    <xf numFmtId="172" fontId="57" fillId="38" borderId="10" xfId="42" applyNumberFormat="1" applyFont="1" applyFill="1" applyBorder="1" applyAlignment="1">
      <alignment vertical="center" wrapText="1"/>
    </xf>
    <xf numFmtId="1" fontId="56" fillId="38" borderId="10" xfId="0" applyNumberFormat="1" applyFont="1" applyFill="1" applyBorder="1" applyAlignment="1">
      <alignment vertical="center" wrapText="1"/>
    </xf>
    <xf numFmtId="10" fontId="8" fillId="38" borderId="10" xfId="58" applyNumberFormat="1" applyFont="1" applyFill="1" applyBorder="1" applyAlignment="1" applyProtection="1">
      <alignment horizontal="center" vertical="center"/>
      <protection locked="0"/>
    </xf>
    <xf numFmtId="49" fontId="0" fillId="38" borderId="0" xfId="0" applyNumberFormat="1" applyFont="1" applyFill="1" applyAlignment="1" applyProtection="1">
      <alignment/>
      <protection locked="0"/>
    </xf>
    <xf numFmtId="173" fontId="57" fillId="39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vertical="center" wrapText="1"/>
    </xf>
    <xf numFmtId="172" fontId="8" fillId="35" borderId="10" xfId="42" applyNumberFormat="1" applyFont="1" applyFill="1" applyBorder="1" applyAlignment="1" applyProtection="1">
      <alignment horizontal="center" vertical="center"/>
      <protection locked="0"/>
    </xf>
    <xf numFmtId="172" fontId="57" fillId="39" borderId="10" xfId="42" applyNumberFormat="1" applyFont="1" applyFill="1" applyBorder="1" applyAlignment="1">
      <alignment vertical="center" wrapText="1"/>
    </xf>
    <xf numFmtId="172" fontId="8" fillId="40" borderId="10" xfId="42" applyNumberFormat="1" applyFont="1" applyFill="1" applyBorder="1" applyAlignment="1" applyProtection="1">
      <alignment horizontal="center" vertical="center"/>
      <protection locked="0"/>
    </xf>
    <xf numFmtId="172" fontId="0" fillId="34" borderId="0" xfId="0" applyNumberFormat="1" applyFont="1" applyFill="1" applyAlignment="1" applyProtection="1">
      <alignment/>
      <protection locked="0"/>
    </xf>
    <xf numFmtId="1" fontId="56" fillId="39" borderId="10" xfId="0" applyNumberFormat="1" applyFont="1" applyFill="1" applyBorder="1" applyAlignment="1">
      <alignment vertical="center" wrapText="1"/>
    </xf>
    <xf numFmtId="172" fontId="7" fillId="35" borderId="10" xfId="42" applyNumberFormat="1" applyFont="1" applyFill="1" applyBorder="1" applyAlignment="1" applyProtection="1">
      <alignment horizontal="center" vertical="center"/>
      <protection locked="0"/>
    </xf>
    <xf numFmtId="1" fontId="56" fillId="38" borderId="10" xfId="0" applyNumberFormat="1" applyFont="1" applyFill="1" applyBorder="1" applyAlignment="1">
      <alignment horizontal="center" vertical="center" wrapText="1"/>
    </xf>
    <xf numFmtId="172" fontId="8" fillId="40" borderId="10" xfId="42" applyNumberFormat="1" applyFont="1" applyFill="1" applyBorder="1" applyAlignment="1" applyProtection="1">
      <alignment horizontal="center"/>
      <protection locked="0"/>
    </xf>
    <xf numFmtId="172" fontId="8" fillId="37" borderId="10" xfId="42" applyNumberFormat="1" applyFont="1" applyFill="1" applyBorder="1" applyAlignment="1" applyProtection="1">
      <alignment horizontal="center" vertical="center"/>
      <protection locked="0"/>
    </xf>
    <xf numFmtId="172" fontId="57" fillId="40" borderId="10" xfId="42" applyNumberFormat="1" applyFont="1" applyFill="1" applyBorder="1" applyAlignment="1">
      <alignment vertical="center" wrapText="1"/>
    </xf>
    <xf numFmtId="172" fontId="9" fillId="34" borderId="10" xfId="42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72" fontId="0" fillId="0" borderId="0" xfId="42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72" fontId="0" fillId="0" borderId="0" xfId="42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0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72" fontId="0" fillId="0" borderId="0" xfId="42" applyNumberFormat="1" applyFont="1" applyFill="1" applyAlignment="1" applyProtection="1">
      <alignment/>
      <protection/>
    </xf>
    <xf numFmtId="49" fontId="58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1" fillId="0" borderId="0" xfId="0" applyNumberFormat="1" applyFont="1" applyFill="1" applyAlignment="1" applyProtection="1">
      <alignment wrapText="1"/>
      <protection/>
    </xf>
    <xf numFmtId="172" fontId="11" fillId="0" borderId="0" xfId="42" applyNumberFormat="1" applyFont="1" applyFill="1" applyAlignment="1" applyProtection="1">
      <alignment wrapText="1"/>
      <protection/>
    </xf>
    <xf numFmtId="49" fontId="11" fillId="5" borderId="0" xfId="0" applyNumberFormat="1" applyFont="1" applyFill="1" applyAlignment="1" applyProtection="1">
      <alignment wrapText="1"/>
      <protection/>
    </xf>
    <xf numFmtId="172" fontId="11" fillId="0" borderId="0" xfId="42" applyNumberFormat="1" applyFont="1" applyFill="1" applyAlignment="1" applyProtection="1">
      <alignment horizontal="center" wrapText="1"/>
      <protection/>
    </xf>
    <xf numFmtId="49" fontId="11" fillId="5" borderId="0" xfId="0" applyNumberFormat="1" applyFont="1" applyFill="1" applyAlignment="1" applyProtection="1">
      <alignment horizontal="center" wrapText="1"/>
      <protection/>
    </xf>
    <xf numFmtId="49" fontId="11" fillId="0" borderId="0" xfId="0" applyNumberFormat="1" applyFont="1" applyFill="1" applyAlignment="1" applyProtection="1">
      <alignment horizontal="center" wrapText="1"/>
      <protection/>
    </xf>
    <xf numFmtId="49" fontId="0" fillId="34" borderId="0" xfId="0" applyNumberFormat="1" applyFont="1" applyFill="1" applyAlignment="1">
      <alignment wrapText="1"/>
    </xf>
    <xf numFmtId="172" fontId="0" fillId="34" borderId="0" xfId="42" applyNumberFormat="1" applyFont="1" applyFill="1" applyAlignment="1">
      <alignment/>
    </xf>
    <xf numFmtId="172" fontId="0" fillId="34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49" fontId="5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1" fontId="5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 horizontal="center"/>
    </xf>
    <xf numFmtId="172" fontId="0" fillId="34" borderId="0" xfId="42" applyNumberFormat="1" applyFont="1" applyFill="1" applyAlignment="1">
      <alignment horizontal="center" vertical="center"/>
    </xf>
    <xf numFmtId="172" fontId="0" fillId="34" borderId="0" xfId="42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172" fontId="59" fillId="0" borderId="10" xfId="42" applyNumberFormat="1" applyFont="1" applyFill="1" applyBorder="1" applyAlignment="1">
      <alignment vertical="center" wrapText="1"/>
    </xf>
    <xf numFmtId="10" fontId="9" fillId="37" borderId="10" xfId="58" applyNumberFormat="1" applyFont="1" applyFill="1" applyBorder="1" applyAlignment="1" applyProtection="1">
      <alignment horizontal="center" vertical="center" wrapText="1"/>
      <protection locked="0"/>
    </xf>
    <xf numFmtId="172" fontId="0" fillId="38" borderId="0" xfId="42" applyNumberFormat="1" applyFont="1" applyFill="1" applyAlignment="1" applyProtection="1">
      <alignment/>
      <protection locked="0"/>
    </xf>
    <xf numFmtId="0" fontId="60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vertical="center" wrapText="1"/>
    </xf>
    <xf numFmtId="172" fontId="59" fillId="38" borderId="10" xfId="42" applyNumberFormat="1" applyFont="1" applyFill="1" applyBorder="1" applyAlignment="1">
      <alignment vertical="center" wrapText="1"/>
    </xf>
    <xf numFmtId="10" fontId="9" fillId="38" borderId="10" xfId="58" applyNumberFormat="1" applyFont="1" applyFill="1" applyBorder="1" applyAlignment="1" applyProtection="1">
      <alignment horizontal="center" vertical="center" wrapText="1"/>
      <protection locked="0"/>
    </xf>
    <xf numFmtId="173" fontId="59" fillId="39" borderId="10" xfId="0" applyNumberFormat="1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vertical="center" wrapText="1"/>
    </xf>
    <xf numFmtId="172" fontId="9" fillId="37" borderId="10" xfId="42" applyNumberFormat="1" applyFont="1" applyFill="1" applyBorder="1" applyAlignment="1" applyProtection="1">
      <alignment horizontal="center" vertical="center" wrapText="1"/>
      <protection/>
    </xf>
    <xf numFmtId="172" fontId="59" fillId="39" borderId="10" xfId="42" applyNumberFormat="1" applyFont="1" applyFill="1" applyBorder="1" applyAlignment="1">
      <alignment vertical="center" wrapText="1"/>
    </xf>
    <xf numFmtId="172" fontId="9" fillId="41" borderId="10" xfId="42" applyNumberFormat="1" applyFont="1" applyFill="1" applyBorder="1" applyAlignment="1" applyProtection="1">
      <alignment horizontal="center" vertical="center" wrapText="1"/>
      <protection/>
    </xf>
    <xf numFmtId="172" fontId="9" fillId="34" borderId="13" xfId="42" applyNumberFormat="1" applyFont="1" applyFill="1" applyBorder="1" applyAlignment="1" applyProtection="1">
      <alignment vertical="center" wrapText="1"/>
      <protection locked="0"/>
    </xf>
    <xf numFmtId="172" fontId="9" fillId="37" borderId="10" xfId="42" applyNumberFormat="1" applyFont="1" applyFill="1" applyBorder="1" applyAlignment="1" applyProtection="1">
      <alignment horizontal="center" vertical="center"/>
      <protection locked="0"/>
    </xf>
    <xf numFmtId="172" fontId="60" fillId="39" borderId="10" xfId="42" applyNumberFormat="1" applyFont="1" applyFill="1" applyBorder="1" applyAlignment="1">
      <alignment vertical="center" wrapText="1"/>
    </xf>
    <xf numFmtId="1" fontId="60" fillId="38" borderId="10" xfId="0" applyNumberFormat="1" applyFont="1" applyFill="1" applyBorder="1" applyAlignment="1">
      <alignment horizontal="center" vertical="center" wrapText="1"/>
    </xf>
    <xf numFmtId="172" fontId="9" fillId="41" borderId="10" xfId="42" applyNumberFormat="1" applyFont="1" applyFill="1" applyBorder="1" applyAlignment="1" applyProtection="1">
      <alignment horizontal="center" vertical="center"/>
      <protection locked="0"/>
    </xf>
    <xf numFmtId="172" fontId="9" fillId="37" borderId="10" xfId="42" applyNumberFormat="1" applyFont="1" applyFill="1" applyBorder="1" applyAlignment="1" applyProtection="1">
      <alignment horizontal="center" vertical="center" wrapText="1"/>
      <protection locked="0"/>
    </xf>
    <xf numFmtId="3" fontId="59" fillId="39" borderId="10" xfId="0" applyNumberFormat="1" applyFont="1" applyFill="1" applyBorder="1" applyAlignment="1" applyProtection="1">
      <alignment vertical="center" wrapText="1"/>
      <protection locked="0"/>
    </xf>
    <xf numFmtId="172" fontId="9" fillId="37" borderId="10" xfId="44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8" fillId="0" borderId="0" xfId="0" applyNumberFormat="1" applyFont="1" applyFill="1" applyAlignment="1" applyProtection="1">
      <alignment/>
      <protection/>
    </xf>
    <xf numFmtId="49" fontId="9" fillId="34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15" fillId="37" borderId="10" xfId="0" applyNumberFormat="1" applyFont="1" applyFill="1" applyBorder="1" applyAlignment="1" applyProtection="1">
      <alignment horizontal="center" vertical="center" wrapText="1"/>
      <protection/>
    </xf>
    <xf numFmtId="49" fontId="15" fillId="42" borderId="10" xfId="0" applyNumberFormat="1" applyFont="1" applyFill="1" applyBorder="1" applyAlignment="1" applyProtection="1">
      <alignment vertical="center" wrapText="1"/>
      <protection/>
    </xf>
    <xf numFmtId="172" fontId="16" fillId="42" borderId="10" xfId="42" applyNumberFormat="1" applyFont="1" applyFill="1" applyBorder="1" applyAlignment="1">
      <alignment/>
    </xf>
    <xf numFmtId="172" fontId="16" fillId="42" borderId="14" xfId="42" applyNumberFormat="1" applyFont="1" applyFill="1" applyBorder="1" applyAlignment="1">
      <alignment/>
    </xf>
    <xf numFmtId="0" fontId="58" fillId="0" borderId="0" xfId="0" applyFont="1" applyAlignment="1">
      <alignment/>
    </xf>
    <xf numFmtId="172" fontId="0" fillId="0" borderId="0" xfId="0" applyNumberFormat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172" fontId="13" fillId="42" borderId="10" xfId="42" applyNumberFormat="1" applyFont="1" applyFill="1" applyBorder="1" applyAlignment="1">
      <alignment/>
    </xf>
    <xf numFmtId="172" fontId="13" fillId="42" borderId="10" xfId="42" applyNumberFormat="1" applyFont="1" applyFill="1" applyBorder="1" applyAlignment="1">
      <alignment vertical="center" wrapText="1"/>
    </xf>
    <xf numFmtId="172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9" fillId="34" borderId="10" xfId="0" applyNumberFormat="1" applyFont="1" applyFill="1" applyBorder="1" applyAlignment="1">
      <alignment/>
    </xf>
    <xf numFmtId="172" fontId="58" fillId="0" borderId="0" xfId="0" applyNumberFormat="1" applyFont="1" applyAlignment="1">
      <alignment/>
    </xf>
    <xf numFmtId="49" fontId="9" fillId="34" borderId="10" xfId="0" applyNumberFormat="1" applyFont="1" applyFill="1" applyBorder="1" applyAlignment="1" applyProtection="1">
      <alignment vertical="center" wrapText="1"/>
      <protection/>
    </xf>
    <xf numFmtId="172" fontId="13" fillId="42" borderId="10" xfId="42" applyNumberFormat="1" applyFont="1" applyFill="1" applyBorder="1" applyAlignment="1">
      <alignment vertical="center"/>
    </xf>
    <xf numFmtId="172" fontId="8" fillId="0" borderId="14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172" fontId="0" fillId="0" borderId="0" xfId="42" applyNumberFormat="1" applyFont="1" applyAlignment="1">
      <alignment/>
    </xf>
    <xf numFmtId="49" fontId="15" fillId="42" borderId="10" xfId="0" applyNumberFormat="1" applyFont="1" applyFill="1" applyBorder="1" applyAlignment="1" applyProtection="1">
      <alignment horizontal="left" vertical="center" wrapText="1"/>
      <protection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5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172" fontId="9" fillId="37" borderId="13" xfId="42" applyNumberFormat="1" applyFont="1" applyFill="1" applyBorder="1" applyAlignment="1" applyProtection="1">
      <alignment horizontal="center" vertical="center" wrapText="1"/>
      <protection/>
    </xf>
    <xf numFmtId="3" fontId="59" fillId="39" borderId="10" xfId="0" applyNumberFormat="1" applyFont="1" applyFill="1" applyBorder="1" applyAlignment="1">
      <alignment vertical="center" wrapText="1"/>
    </xf>
    <xf numFmtId="172" fontId="8" fillId="35" borderId="13" xfId="42" applyNumberFormat="1" applyFont="1" applyFill="1" applyBorder="1" applyAlignment="1" applyProtection="1">
      <alignment vertical="center" wrapText="1"/>
      <protection locked="0"/>
    </xf>
    <xf numFmtId="172" fontId="11" fillId="34" borderId="13" xfId="42" applyNumberFormat="1" applyFont="1" applyFill="1" applyBorder="1" applyAlignment="1" applyProtection="1">
      <alignment vertical="center" wrapText="1"/>
      <protection locked="0"/>
    </xf>
    <xf numFmtId="172" fontId="11" fillId="35" borderId="10" xfId="42" applyNumberFormat="1" applyFont="1" applyFill="1" applyBorder="1" applyAlignment="1" applyProtection="1">
      <alignment horizontal="center" vertical="center"/>
      <protection locked="0"/>
    </xf>
    <xf numFmtId="172" fontId="9" fillId="34" borderId="10" xfId="42" applyNumberFormat="1" applyFont="1" applyFill="1" applyBorder="1" applyAlignment="1" applyProtection="1">
      <alignment horizontal="center" vertical="center"/>
      <protection locked="0"/>
    </xf>
    <xf numFmtId="172" fontId="8" fillId="35" borderId="10" xfId="44" applyNumberFormat="1" applyFont="1" applyFill="1" applyBorder="1" applyAlignment="1" applyProtection="1">
      <alignment horizontal="center" vertical="center"/>
      <protection locked="0"/>
    </xf>
    <xf numFmtId="172" fontId="8" fillId="37" borderId="10" xfId="44" applyNumberFormat="1" applyFont="1" applyFill="1" applyBorder="1" applyAlignment="1" applyProtection="1">
      <alignment horizontal="center" vertical="center"/>
      <protection/>
    </xf>
    <xf numFmtId="172" fontId="9" fillId="34" borderId="13" xfId="44" applyNumberFormat="1" applyFont="1" applyFill="1" applyBorder="1" applyAlignment="1" applyProtection="1">
      <alignment vertical="center" wrapText="1"/>
      <protection locked="0"/>
    </xf>
    <xf numFmtId="172" fontId="9" fillId="35" borderId="13" xfId="44" applyNumberFormat="1" applyFont="1" applyFill="1" applyBorder="1" applyAlignment="1" applyProtection="1">
      <alignment vertical="center" wrapText="1"/>
      <protection locked="0"/>
    </xf>
    <xf numFmtId="172" fontId="9" fillId="37" borderId="13" xfId="44" applyNumberFormat="1" applyFont="1" applyFill="1" applyBorder="1" applyAlignment="1" applyProtection="1">
      <alignment horizontal="center" vertical="center" wrapText="1"/>
      <protection/>
    </xf>
    <xf numFmtId="172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49" fontId="0" fillId="0" borderId="0" xfId="0" applyNumberFormat="1" applyFill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right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 applyProtection="1">
      <alignment horizontal="center" vertical="center" wrapText="1"/>
      <protection/>
    </xf>
    <xf numFmtId="49" fontId="7" fillId="34" borderId="17" xfId="0" applyNumberFormat="1" applyFont="1" applyFill="1" applyBorder="1" applyAlignment="1" applyProtection="1">
      <alignment horizontal="center" vertical="center" wrapText="1"/>
      <protection/>
    </xf>
    <xf numFmtId="1" fontId="7" fillId="34" borderId="15" xfId="0" applyNumberFormat="1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6" xfId="0" applyNumberFormat="1" applyFont="1" applyFill="1" applyBorder="1" applyAlignment="1" applyProtection="1">
      <alignment horizontal="center" vertical="center" wrapText="1"/>
      <protection/>
    </xf>
    <xf numFmtId="49" fontId="7" fillId="5" borderId="10" xfId="0" applyNumberFormat="1" applyFont="1" applyFill="1" applyBorder="1" applyAlignment="1" applyProtection="1">
      <alignment horizontal="center" vertical="center" wrapText="1"/>
      <protection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72" fontId="7" fillId="35" borderId="10" xfId="42" applyNumberFormat="1" applyFont="1" applyFill="1" applyBorder="1" applyAlignment="1" applyProtection="1">
      <alignment horizontal="center" vertical="center" wrapText="1"/>
      <protection/>
    </xf>
    <xf numFmtId="172" fontId="7" fillId="34" borderId="10" xfId="42" applyNumberFormat="1" applyFont="1" applyFill="1" applyBorder="1" applyAlignment="1">
      <alignment horizontal="center" vertical="center" wrapText="1"/>
    </xf>
    <xf numFmtId="172" fontId="7" fillId="0" borderId="10" xfId="42" applyNumberFormat="1" applyFont="1" applyFill="1" applyBorder="1" applyAlignment="1">
      <alignment horizontal="center" vertical="center" wrapText="1"/>
    </xf>
    <xf numFmtId="172" fontId="4" fillId="0" borderId="0" xfId="42" applyNumberFormat="1" applyFont="1" applyFill="1" applyAlignment="1" applyProtection="1">
      <alignment horizontal="center" wrapText="1"/>
      <protection/>
    </xf>
    <xf numFmtId="43" fontId="4" fillId="0" borderId="0" xfId="42" applyFont="1" applyFill="1" applyAlignment="1" applyProtection="1">
      <alignment horizontal="center" wrapText="1"/>
      <protection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8" xfId="0" applyNumberFormat="1" applyFont="1" applyFill="1" applyBorder="1" applyAlignment="1">
      <alignment horizontal="center" vertical="center" wrapText="1"/>
    </xf>
    <xf numFmtId="14" fontId="10" fillId="0" borderId="12" xfId="42" applyNumberFormat="1" applyFont="1" applyFill="1" applyBorder="1" applyAlignment="1" applyProtection="1">
      <alignment horizontal="center" wrapText="1"/>
      <protection/>
    </xf>
    <xf numFmtId="43" fontId="10" fillId="0" borderId="12" xfId="42" applyFont="1" applyFill="1" applyBorder="1" applyAlignment="1" applyProtection="1">
      <alignment horizontal="center" wrapText="1"/>
      <protection/>
    </xf>
    <xf numFmtId="14" fontId="10" fillId="0" borderId="12" xfId="42" applyNumberFormat="1" applyFont="1" applyFill="1" applyBorder="1" applyAlignment="1" applyProtection="1">
      <alignment horizontal="center" vertical="center" wrapText="1"/>
      <protection/>
    </xf>
    <xf numFmtId="43" fontId="10" fillId="0" borderId="12" xfId="42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center" vertical="center" wrapText="1"/>
      <protection/>
    </xf>
    <xf numFmtId="49" fontId="8" fillId="34" borderId="17" xfId="0" applyNumberFormat="1" applyFont="1" applyFill="1" applyBorder="1" applyAlignment="1" applyProtection="1">
      <alignment horizontal="center" vertical="center" wrapText="1"/>
      <protection/>
    </xf>
    <xf numFmtId="1" fontId="8" fillId="34" borderId="15" xfId="0" applyNumberFormat="1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43" borderId="10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172" fontId="9" fillId="35" borderId="10" xfId="42" applyNumberFormat="1" applyFont="1" applyFill="1" applyBorder="1" applyAlignment="1" applyProtection="1">
      <alignment horizontal="center" vertical="center"/>
      <protection locked="0"/>
    </xf>
    <xf numFmtId="172" fontId="8" fillId="34" borderId="10" xfId="42" applyNumberFormat="1" applyFont="1" applyFill="1" applyBorder="1" applyAlignment="1" applyProtection="1">
      <alignment horizontal="center" vertical="center"/>
      <protection locked="0"/>
    </xf>
    <xf numFmtId="1" fontId="59" fillId="39" borderId="10" xfId="0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wloads\Tong%20Hop%20Cuc%206%20thang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oantd\Downloads\Tong%20Hop%20Cuc%203%20thang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oantd\Downloads\Tong%20Hop%20VP%206%20thang%20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\Downloads\Ha%20Nam%20BCTK%206%20thang%202022%20T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 Vp"/>
      <sheetName val="01 Ly Nhan"/>
      <sheetName val="01 Binh Luc"/>
      <sheetName val="01 Duy Tien"/>
      <sheetName val="01 Kim Bang"/>
      <sheetName val="01 Thanh Liem"/>
      <sheetName val="01 Phu Ly"/>
      <sheetName val="02 VP"/>
      <sheetName val="02 Ly Nhan"/>
      <sheetName val="02 Binh Luc"/>
      <sheetName val="02 Duy Tien"/>
      <sheetName val="02 Kim Bang"/>
      <sheetName val="02 Thanh Liem"/>
      <sheetName val="02 Phu Ly"/>
      <sheetName val="03 VP "/>
      <sheetName val="03 Ly Nhan"/>
      <sheetName val="03 Binh Luc"/>
      <sheetName val="03 Duy Tien"/>
      <sheetName val="03 Kim Bang"/>
      <sheetName val="03 Thanh Liem"/>
      <sheetName val="03 Phu Ly"/>
      <sheetName val="04 VP"/>
      <sheetName val="04 Ly Nhan"/>
      <sheetName val="04 Binh luc"/>
      <sheetName val="04 Duy Tien"/>
      <sheetName val="04 Kim Bang"/>
      <sheetName val="04 Thanh Liem"/>
      <sheetName val="04 Phu Ly"/>
      <sheetName val="05 Vp"/>
      <sheetName val="05 Ly Nhan"/>
      <sheetName val="05 Binh Luc"/>
      <sheetName val="05 Duy Tien"/>
      <sheetName val="05 Kim Bang"/>
      <sheetName val="05 Thanh Liem"/>
      <sheetName val="05 Phu Ly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  <sheetName val="Sheet1"/>
    </sheetNames>
    <sheetDataSet>
      <sheetData sheetId="22">
        <row r="11">
          <cell r="C11">
            <v>23</v>
          </cell>
          <cell r="E11">
            <v>23</v>
          </cell>
        </row>
        <row r="12">
          <cell r="E12">
            <v>19</v>
          </cell>
        </row>
        <row r="13">
          <cell r="E13">
            <v>12</v>
          </cell>
        </row>
        <row r="14">
          <cell r="E14">
            <v>10</v>
          </cell>
        </row>
        <row r="15">
          <cell r="E15">
            <v>26</v>
          </cell>
        </row>
      </sheetData>
      <sheetData sheetId="27">
        <row r="11">
          <cell r="E11">
            <v>58</v>
          </cell>
        </row>
        <row r="12">
          <cell r="E12">
            <v>2</v>
          </cell>
        </row>
        <row r="13">
          <cell r="E13">
            <v>60</v>
          </cell>
        </row>
        <row r="14">
          <cell r="E14">
            <v>64</v>
          </cell>
        </row>
      </sheetData>
      <sheetData sheetId="34">
        <row r="11">
          <cell r="D11">
            <v>1329748</v>
          </cell>
        </row>
        <row r="12">
          <cell r="D12">
            <v>5000</v>
          </cell>
        </row>
        <row r="13">
          <cell r="D13">
            <v>7470682</v>
          </cell>
        </row>
        <row r="14">
          <cell r="D14">
            <v>34252982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 Vp"/>
      <sheetName val="01 Ly Nhan"/>
      <sheetName val="01 Binh Luc"/>
      <sheetName val="01 Duy Tien"/>
      <sheetName val="01 Kim Bang"/>
      <sheetName val="01 Thanh Liem"/>
      <sheetName val="01 Phu Ly"/>
      <sheetName val="02 VP"/>
      <sheetName val="02 Ly Nhan"/>
      <sheetName val="02 Binh Luc"/>
      <sheetName val="02 Duy Tien"/>
      <sheetName val="02 Kim Bang"/>
      <sheetName val="02 Thanh Liem"/>
      <sheetName val="02 Phu Ly"/>
      <sheetName val="03 VP "/>
      <sheetName val="03 Ly Nhan"/>
      <sheetName val="03 Binh Luc"/>
      <sheetName val="03 Duy Tien"/>
      <sheetName val="03 Kim Bang"/>
      <sheetName val="03 Thanh Liem"/>
      <sheetName val="03 Phu Ly"/>
      <sheetName val="04 VP"/>
      <sheetName val="04 Ly Nhan"/>
      <sheetName val="04 Binh luc"/>
      <sheetName val="04 Duy Tien"/>
      <sheetName val="04 Kim Bang"/>
      <sheetName val="04 Thanh Liem"/>
      <sheetName val="04 Phu Ly"/>
      <sheetName val="05 Vp"/>
      <sheetName val="05 Ly Nhan"/>
      <sheetName val="05 Binh Luc"/>
      <sheetName val="05 Duy Tien"/>
      <sheetName val="05 Kim Bang"/>
      <sheetName val="05 Thanh Liem"/>
      <sheetName val="05 Phu Ly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  <sheetName val="Sheet1"/>
    </sheetNames>
    <sheetDataSet>
      <sheetData sheetId="22">
        <row r="11">
          <cell r="R11">
            <v>0</v>
          </cell>
          <cell r="S11">
            <v>0</v>
          </cell>
        </row>
        <row r="12">
          <cell r="R12">
            <v>0</v>
          </cell>
          <cell r="S12">
            <v>0</v>
          </cell>
        </row>
        <row r="13">
          <cell r="R13">
            <v>0</v>
          </cell>
        </row>
        <row r="14">
          <cell r="R14">
            <v>0</v>
          </cell>
          <cell r="S14">
            <v>0</v>
          </cell>
        </row>
        <row r="15">
          <cell r="R15">
            <v>0</v>
          </cell>
          <cell r="S15">
            <v>0</v>
          </cell>
        </row>
      </sheetData>
      <sheetData sheetId="23">
        <row r="12">
          <cell r="S12">
            <v>0</v>
          </cell>
        </row>
      </sheetData>
      <sheetData sheetId="25">
        <row r="12">
          <cell r="S12">
            <v>2</v>
          </cell>
        </row>
      </sheetData>
      <sheetData sheetId="26">
        <row r="11">
          <cell r="S11">
            <v>0</v>
          </cell>
        </row>
        <row r="14">
          <cell r="S14">
            <v>0</v>
          </cell>
        </row>
      </sheetData>
      <sheetData sheetId="27">
        <row r="11">
          <cell r="R11">
            <v>0</v>
          </cell>
          <cell r="S11">
            <v>0</v>
          </cell>
        </row>
        <row r="12">
          <cell r="R12">
            <v>0</v>
          </cell>
          <cell r="S12">
            <v>0</v>
          </cell>
        </row>
        <row r="13">
          <cell r="R13">
            <v>0</v>
          </cell>
          <cell r="S13">
            <v>0</v>
          </cell>
        </row>
        <row r="14">
          <cell r="R14">
            <v>0</v>
          </cell>
          <cell r="S14">
            <v>0</v>
          </cell>
        </row>
      </sheetData>
      <sheetData sheetId="28">
        <row r="11">
          <cell r="R11">
            <v>0</v>
          </cell>
          <cell r="S11">
            <v>0</v>
          </cell>
        </row>
        <row r="13">
          <cell r="R13">
            <v>0</v>
          </cell>
          <cell r="S13">
            <v>0</v>
          </cell>
        </row>
        <row r="14">
          <cell r="R14">
            <v>0</v>
          </cell>
          <cell r="S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 Nhung"/>
      <sheetName val="01 Phuong"/>
      <sheetName val="01 Hiep"/>
      <sheetName val="01 quy"/>
      <sheetName val="01 Hoan"/>
      <sheetName val="02 Nhung"/>
      <sheetName val="02 (bỏ)"/>
      <sheetName val="02 Phuong"/>
      <sheetName val="02 HIep"/>
      <sheetName val="02 Quy"/>
      <sheetName val="02 Hoan"/>
      <sheetName val="03 Nhung"/>
      <sheetName val="03 Phuong"/>
      <sheetName val="03 Hiep"/>
      <sheetName val="03 Quy"/>
      <sheetName val="03 Hoan"/>
      <sheetName val="04 Nhung"/>
      <sheetName val="04 -phuong"/>
      <sheetName val="04 Hiep"/>
      <sheetName val="04 Quy"/>
      <sheetName val="04 Hoan"/>
      <sheetName val="05 Nhung"/>
      <sheetName val="05 Phuong"/>
      <sheetName val="05 Hiep"/>
      <sheetName val="05 Quy"/>
      <sheetName val="05 Hoan"/>
      <sheetName val="01"/>
      <sheetName val="PT01"/>
      <sheetName val="02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TT"/>
      <sheetName val="PLChuaDieuKien"/>
    </sheetNames>
    <sheetDataSet>
      <sheetData sheetId="21">
        <row r="11">
          <cell r="D11">
            <v>7777388</v>
          </cell>
        </row>
      </sheetData>
      <sheetData sheetId="22">
        <row r="11">
          <cell r="D11">
            <v>632757021</v>
          </cell>
        </row>
      </sheetData>
      <sheetData sheetId="23">
        <row r="11">
          <cell r="D11">
            <v>11385375</v>
          </cell>
        </row>
      </sheetData>
      <sheetData sheetId="24">
        <row r="11">
          <cell r="D11">
            <v>5135701</v>
          </cell>
        </row>
      </sheetData>
      <sheetData sheetId="25">
        <row r="11">
          <cell r="D11">
            <v>284397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T"/>
      <sheetName val="01"/>
      <sheetName val="PT01"/>
      <sheetName val="02"/>
      <sheetName val="PT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2">
        <row r="11">
          <cell r="Q11">
            <v>29</v>
          </cell>
        </row>
        <row r="12">
          <cell r="Q12">
            <v>8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1</v>
          </cell>
        </row>
        <row r="16">
          <cell r="Q16">
            <v>264</v>
          </cell>
        </row>
        <row r="17">
          <cell r="Q17">
            <v>1</v>
          </cell>
        </row>
        <row r="18">
          <cell r="Q18">
            <v>19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1</v>
          </cell>
        </row>
        <row r="25">
          <cell r="Q25">
            <v>28</v>
          </cell>
        </row>
        <row r="26">
          <cell r="Q26">
            <v>10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25</v>
          </cell>
        </row>
        <row r="31">
          <cell r="Q31">
            <v>0</v>
          </cell>
        </row>
        <row r="32">
          <cell r="Q32">
            <v>8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</sheetData>
      <sheetData sheetId="4">
        <row r="11">
          <cell r="Q11">
            <v>530115</v>
          </cell>
        </row>
        <row r="12">
          <cell r="Q12">
            <v>364053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74511</v>
          </cell>
        </row>
        <row r="16">
          <cell r="Q16">
            <v>13998555</v>
          </cell>
        </row>
        <row r="17">
          <cell r="Q17">
            <v>2715</v>
          </cell>
        </row>
        <row r="18">
          <cell r="Q18">
            <v>106135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4427331</v>
          </cell>
        </row>
        <row r="25">
          <cell r="Q25">
            <v>16253768</v>
          </cell>
        </row>
        <row r="26">
          <cell r="Q26">
            <v>199973713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2042115</v>
          </cell>
        </row>
        <row r="31">
          <cell r="Q31">
            <v>0</v>
          </cell>
        </row>
        <row r="32">
          <cell r="Q32">
            <v>189050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65" t="s">
        <v>0</v>
      </c>
      <c r="B1" s="165"/>
      <c r="C1" s="1" t="s">
        <v>1</v>
      </c>
    </row>
    <row r="2" spans="1:3" ht="48.75" customHeight="1">
      <c r="A2" s="166" t="s">
        <v>2</v>
      </c>
      <c r="B2" s="166"/>
      <c r="C2" s="2" t="s">
        <v>3</v>
      </c>
    </row>
    <row r="3" spans="1:3" ht="15.75">
      <c r="A3" s="167" t="s">
        <v>4</v>
      </c>
      <c r="B3" s="3" t="s">
        <v>5</v>
      </c>
      <c r="C3" s="4" t="s">
        <v>6</v>
      </c>
    </row>
    <row r="4" spans="1:3" ht="15.75">
      <c r="A4" s="167"/>
      <c r="B4" s="3" t="s">
        <v>7</v>
      </c>
      <c r="C4" s="5" t="s">
        <v>133</v>
      </c>
    </row>
    <row r="5" spans="1:3" ht="15.75">
      <c r="A5" s="167"/>
      <c r="B5" s="3" t="s">
        <v>8</v>
      </c>
      <c r="C5" s="4" t="s">
        <v>9</v>
      </c>
    </row>
    <row r="6" spans="1:3" ht="15.75">
      <c r="A6" s="168" t="s">
        <v>10</v>
      </c>
      <c r="B6" s="3" t="s">
        <v>11</v>
      </c>
      <c r="C6" s="4" t="s">
        <v>12</v>
      </c>
    </row>
    <row r="7" spans="1:3" ht="15.75">
      <c r="A7" s="168"/>
      <c r="B7" s="3" t="s">
        <v>7</v>
      </c>
      <c r="C7" s="4" t="s">
        <v>133</v>
      </c>
    </row>
    <row r="8" spans="1:3" ht="21.75" customHeight="1">
      <c r="A8" s="169" t="s">
        <v>13</v>
      </c>
      <c r="B8" s="169"/>
      <c r="C8" s="4" t="s">
        <v>134</v>
      </c>
    </row>
    <row r="9" spans="1:3" ht="36" customHeight="1">
      <c r="A9" s="170" t="s">
        <v>14</v>
      </c>
      <c r="B9" s="170"/>
      <c r="C9" s="170"/>
    </row>
  </sheetData>
  <sheetProtection/>
  <mergeCells count="6">
    <mergeCell ref="A1:B1"/>
    <mergeCell ref="A2:B2"/>
    <mergeCell ref="A3:A5"/>
    <mergeCell ref="A6:A7"/>
    <mergeCell ref="A8:B8"/>
    <mergeCell ref="A9:C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view="pageBreakPreview" zoomScaleSheetLayoutView="100" zoomScalePageLayoutView="0" workbookViewId="0" topLeftCell="A4">
      <selection activeCell="U14" sqref="U14"/>
    </sheetView>
  </sheetViews>
  <sheetFormatPr defaultColWidth="9.00390625" defaultRowHeight="15.75"/>
  <cols>
    <col min="1" max="1" width="4.125" style="7" customWidth="1"/>
    <col min="2" max="2" width="17.875" style="79" customWidth="1"/>
    <col min="3" max="3" width="6.625" style="7" customWidth="1"/>
    <col min="4" max="4" width="7.25390625" style="7" customWidth="1"/>
    <col min="5" max="5" width="8.375" style="11" customWidth="1"/>
    <col min="6" max="6" width="6.75390625" style="7" customWidth="1"/>
    <col min="7" max="7" width="6.50390625" style="7" customWidth="1"/>
    <col min="8" max="8" width="5.375" style="12" customWidth="1"/>
    <col min="9" max="9" width="8.375" style="7" customWidth="1"/>
    <col min="10" max="10" width="6.75390625" style="7" customWidth="1"/>
    <col min="11" max="11" width="6.625" style="7" customWidth="1"/>
    <col min="12" max="13" width="7.125" style="80" customWidth="1"/>
    <col min="14" max="14" width="7.375" style="81" customWidth="1"/>
    <col min="15" max="15" width="6.50390625" style="16" customWidth="1"/>
    <col min="16" max="16" width="5.625" style="81" customWidth="1"/>
    <col min="17" max="17" width="7.00390625" style="82" customWidth="1"/>
    <col min="18" max="18" width="7.00390625" style="83" customWidth="1"/>
    <col min="19" max="19" width="5.75390625" style="84" customWidth="1"/>
    <col min="20" max="20" width="7.25390625" style="84" customWidth="1"/>
    <col min="21" max="21" width="7.375" style="84" customWidth="1"/>
    <col min="22" max="22" width="5.625" style="6" bestFit="1" customWidth="1"/>
    <col min="23" max="23" width="6.625" style="6" bestFit="1" customWidth="1"/>
    <col min="24" max="24" width="9.00390625" style="6" customWidth="1"/>
    <col min="25" max="16384" width="9.00390625" style="7" customWidth="1"/>
  </cols>
  <sheetData>
    <row r="1" spans="1:21" ht="65.25" customHeight="1">
      <c r="A1" s="171" t="s">
        <v>15</v>
      </c>
      <c r="B1" s="171"/>
      <c r="C1" s="171"/>
      <c r="D1" s="171"/>
      <c r="E1" s="172" t="s">
        <v>131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 t="str">
        <f>'[1]TT'!C2</f>
        <v>Đơn vị  báo cáo: 
Đơn vị nhận báo cáo: </v>
      </c>
      <c r="Q1" s="173"/>
      <c r="R1" s="173"/>
      <c r="S1" s="173"/>
      <c r="T1" s="173"/>
      <c r="U1" s="173"/>
    </row>
    <row r="2" spans="1:21" ht="17.25" customHeight="1">
      <c r="A2" s="8"/>
      <c r="B2" s="9"/>
      <c r="C2" s="10"/>
      <c r="D2" s="10"/>
      <c r="F2" s="12"/>
      <c r="G2" s="12"/>
      <c r="I2" s="13"/>
      <c r="J2" s="13"/>
      <c r="K2" s="13"/>
      <c r="L2" s="14"/>
      <c r="M2" s="15"/>
      <c r="N2" s="16"/>
      <c r="P2" s="174" t="s">
        <v>16</v>
      </c>
      <c r="Q2" s="174"/>
      <c r="R2" s="174"/>
      <c r="S2" s="174"/>
      <c r="T2" s="174"/>
      <c r="U2" s="174"/>
    </row>
    <row r="3" spans="1:24" s="18" customFormat="1" ht="15.75" customHeight="1">
      <c r="A3" s="175" t="s">
        <v>17</v>
      </c>
      <c r="B3" s="175" t="s">
        <v>18</v>
      </c>
      <c r="C3" s="178" t="s">
        <v>19</v>
      </c>
      <c r="D3" s="179" t="s">
        <v>20</v>
      </c>
      <c r="E3" s="179" t="s">
        <v>21</v>
      </c>
      <c r="F3" s="179"/>
      <c r="G3" s="180" t="s">
        <v>22</v>
      </c>
      <c r="H3" s="181" t="s">
        <v>23</v>
      </c>
      <c r="I3" s="180" t="s">
        <v>24</v>
      </c>
      <c r="J3" s="182" t="s">
        <v>21</v>
      </c>
      <c r="K3" s="183"/>
      <c r="L3" s="183"/>
      <c r="M3" s="183"/>
      <c r="N3" s="183"/>
      <c r="O3" s="183"/>
      <c r="P3" s="183"/>
      <c r="Q3" s="183"/>
      <c r="R3" s="183"/>
      <c r="S3" s="183"/>
      <c r="T3" s="184" t="s">
        <v>25</v>
      </c>
      <c r="U3" s="187" t="s">
        <v>26</v>
      </c>
      <c r="V3" s="17"/>
      <c r="W3" s="17"/>
      <c r="X3" s="17"/>
    </row>
    <row r="4" spans="1:24" s="20" customFormat="1" ht="15.75" customHeight="1">
      <c r="A4" s="176"/>
      <c r="B4" s="176"/>
      <c r="C4" s="178"/>
      <c r="D4" s="179"/>
      <c r="E4" s="189" t="s">
        <v>27</v>
      </c>
      <c r="F4" s="179" t="s">
        <v>28</v>
      </c>
      <c r="G4" s="180"/>
      <c r="H4" s="181"/>
      <c r="I4" s="180"/>
      <c r="J4" s="180" t="s">
        <v>29</v>
      </c>
      <c r="K4" s="179" t="s">
        <v>21</v>
      </c>
      <c r="L4" s="179"/>
      <c r="M4" s="179"/>
      <c r="N4" s="179"/>
      <c r="O4" s="179"/>
      <c r="P4" s="179"/>
      <c r="Q4" s="190" t="s">
        <v>30</v>
      </c>
      <c r="R4" s="181" t="s">
        <v>31</v>
      </c>
      <c r="S4" s="191" t="s">
        <v>32</v>
      </c>
      <c r="T4" s="185"/>
      <c r="U4" s="188"/>
      <c r="V4" s="19"/>
      <c r="W4" s="19"/>
      <c r="X4" s="19"/>
    </row>
    <row r="5" spans="1:24" s="18" customFormat="1" ht="15.75" customHeight="1">
      <c r="A5" s="176"/>
      <c r="B5" s="176"/>
      <c r="C5" s="178"/>
      <c r="D5" s="179"/>
      <c r="E5" s="189"/>
      <c r="F5" s="179"/>
      <c r="G5" s="180"/>
      <c r="H5" s="181"/>
      <c r="I5" s="180"/>
      <c r="J5" s="180"/>
      <c r="K5" s="180" t="s">
        <v>33</v>
      </c>
      <c r="L5" s="192" t="s">
        <v>21</v>
      </c>
      <c r="M5" s="192"/>
      <c r="N5" s="193" t="s">
        <v>34</v>
      </c>
      <c r="O5" s="194" t="s">
        <v>35</v>
      </c>
      <c r="P5" s="193" t="s">
        <v>36</v>
      </c>
      <c r="Q5" s="190"/>
      <c r="R5" s="181"/>
      <c r="S5" s="191"/>
      <c r="T5" s="185"/>
      <c r="U5" s="188"/>
      <c r="V5" s="17"/>
      <c r="W5" s="17"/>
      <c r="X5" s="17"/>
    </row>
    <row r="6" spans="1:24" s="18" customFormat="1" ht="15.75" customHeight="1">
      <c r="A6" s="176"/>
      <c r="B6" s="176"/>
      <c r="C6" s="178"/>
      <c r="D6" s="179"/>
      <c r="E6" s="189"/>
      <c r="F6" s="179"/>
      <c r="G6" s="180"/>
      <c r="H6" s="181"/>
      <c r="I6" s="180"/>
      <c r="J6" s="180"/>
      <c r="K6" s="180"/>
      <c r="L6" s="192"/>
      <c r="M6" s="192"/>
      <c r="N6" s="193"/>
      <c r="O6" s="194"/>
      <c r="P6" s="193"/>
      <c r="Q6" s="190"/>
      <c r="R6" s="181"/>
      <c r="S6" s="191"/>
      <c r="T6" s="185"/>
      <c r="U6" s="188"/>
      <c r="V6" s="17"/>
      <c r="W6" s="17"/>
      <c r="X6" s="17"/>
    </row>
    <row r="7" spans="1:24" s="18" customFormat="1" ht="44.25" customHeight="1">
      <c r="A7" s="177"/>
      <c r="B7" s="177"/>
      <c r="C7" s="178"/>
      <c r="D7" s="179"/>
      <c r="E7" s="189"/>
      <c r="F7" s="179"/>
      <c r="G7" s="180"/>
      <c r="H7" s="181"/>
      <c r="I7" s="180"/>
      <c r="J7" s="180"/>
      <c r="K7" s="180"/>
      <c r="L7" s="21" t="s">
        <v>37</v>
      </c>
      <c r="M7" s="21" t="s">
        <v>38</v>
      </c>
      <c r="N7" s="193"/>
      <c r="O7" s="194"/>
      <c r="P7" s="193"/>
      <c r="Q7" s="190"/>
      <c r="R7" s="181"/>
      <c r="S7" s="191"/>
      <c r="T7" s="186"/>
      <c r="U7" s="188"/>
      <c r="V7" s="17"/>
      <c r="W7" s="22"/>
      <c r="X7" s="17"/>
    </row>
    <row r="8" spans="1:21" ht="14.25" customHeight="1">
      <c r="A8" s="197" t="s">
        <v>39</v>
      </c>
      <c r="B8" s="198"/>
      <c r="C8" s="23" t="s">
        <v>40</v>
      </c>
      <c r="D8" s="23" t="s">
        <v>41</v>
      </c>
      <c r="E8" s="24" t="s">
        <v>42</v>
      </c>
      <c r="F8" s="23" t="s">
        <v>43</v>
      </c>
      <c r="G8" s="23" t="s">
        <v>44</v>
      </c>
      <c r="H8" s="25" t="s">
        <v>45</v>
      </c>
      <c r="I8" s="23" t="s">
        <v>46</v>
      </c>
      <c r="J8" s="23" t="s">
        <v>47</v>
      </c>
      <c r="K8" s="23" t="s">
        <v>48</v>
      </c>
      <c r="L8" s="26" t="s">
        <v>49</v>
      </c>
      <c r="M8" s="26" t="s">
        <v>50</v>
      </c>
      <c r="N8" s="26" t="s">
        <v>51</v>
      </c>
      <c r="O8" s="27" t="s">
        <v>52</v>
      </c>
      <c r="P8" s="26" t="s">
        <v>53</v>
      </c>
      <c r="Q8" s="24" t="s">
        <v>54</v>
      </c>
      <c r="R8" s="25" t="s">
        <v>55</v>
      </c>
      <c r="S8" s="23" t="s">
        <v>56</v>
      </c>
      <c r="T8" s="23" t="s">
        <v>57</v>
      </c>
      <c r="U8" s="23" t="s">
        <v>58</v>
      </c>
    </row>
    <row r="9" spans="1:24" s="35" customFormat="1" ht="16.5" customHeight="1">
      <c r="A9" s="179" t="s">
        <v>59</v>
      </c>
      <c r="B9" s="179"/>
      <c r="C9" s="28">
        <f>C10+C17</f>
        <v>1238</v>
      </c>
      <c r="D9" s="28">
        <f>E9+F9</f>
        <v>2642</v>
      </c>
      <c r="E9" s="29">
        <f>SUM(E10,E17)</f>
        <v>875</v>
      </c>
      <c r="F9" s="30">
        <f>SUM(F10,F17)</f>
        <v>1767</v>
      </c>
      <c r="G9" s="30">
        <f>SUM(G10,G17)</f>
        <v>35</v>
      </c>
      <c r="H9" s="28">
        <f>SUM(H10:H17)</f>
        <v>0</v>
      </c>
      <c r="I9" s="28">
        <f>SUM(I11:I17)</f>
        <v>2607</v>
      </c>
      <c r="J9" s="28">
        <f aca="true" t="shared" si="0" ref="J9:T9">SUM(J11:J17)</f>
        <v>2208</v>
      </c>
      <c r="K9" s="28">
        <f t="shared" si="0"/>
        <v>1374</v>
      </c>
      <c r="L9" s="28">
        <f t="shared" si="0"/>
        <v>1339</v>
      </c>
      <c r="M9" s="28">
        <f t="shared" si="0"/>
        <v>35</v>
      </c>
      <c r="N9" s="28">
        <f t="shared" si="0"/>
        <v>832</v>
      </c>
      <c r="O9" s="28">
        <f t="shared" si="0"/>
        <v>0</v>
      </c>
      <c r="P9" s="28">
        <f t="shared" si="0"/>
        <v>2</v>
      </c>
      <c r="Q9" s="31">
        <f t="shared" si="0"/>
        <v>397</v>
      </c>
      <c r="R9" s="28">
        <f t="shared" si="0"/>
        <v>0</v>
      </c>
      <c r="S9" s="28">
        <f t="shared" si="0"/>
        <v>2</v>
      </c>
      <c r="T9" s="28">
        <f t="shared" si="0"/>
        <v>1233</v>
      </c>
      <c r="U9" s="32">
        <f aca="true" t="shared" si="1" ref="U9:U48">IF(J9&lt;&gt;0,K9/J9,"")</f>
        <v>0.6222826086956522</v>
      </c>
      <c r="V9" s="33">
        <f>IF(I9=D9-G9-H9,I9,"KT lai")</f>
        <v>2607</v>
      </c>
      <c r="W9" s="34">
        <f aca="true" t="shared" si="2" ref="W9:W48">J9+Q9+S9</f>
        <v>2607</v>
      </c>
      <c r="X9" s="34">
        <f>V9-W9</f>
        <v>0</v>
      </c>
    </row>
    <row r="10" spans="1:24" s="45" customFormat="1" ht="21.75" customHeight="1">
      <c r="A10" s="36" t="s">
        <v>60</v>
      </c>
      <c r="B10" s="37" t="s">
        <v>61</v>
      </c>
      <c r="C10" s="38">
        <f>SUM(C11:C16)</f>
        <v>138</v>
      </c>
      <c r="D10" s="38">
        <f>F10+E10</f>
        <v>401</v>
      </c>
      <c r="E10" s="39">
        <f>SUM(E11:E16)</f>
        <v>90</v>
      </c>
      <c r="F10" s="40">
        <f>SUM(F11:F16)</f>
        <v>311</v>
      </c>
      <c r="G10" s="40">
        <f>SUM(G11:G16)</f>
        <v>13</v>
      </c>
      <c r="H10" s="40">
        <f>SUM(H11:H16)</f>
        <v>0</v>
      </c>
      <c r="I10" s="38">
        <f>D10-G10-H10</f>
        <v>388</v>
      </c>
      <c r="J10" s="38">
        <f>L10+M10+N10+P10</f>
        <v>358</v>
      </c>
      <c r="K10" s="38">
        <f>M10+L10</f>
        <v>267</v>
      </c>
      <c r="L10" s="41">
        <f>SUM(L11:L16)</f>
        <v>264</v>
      </c>
      <c r="M10" s="41">
        <f>SUM(M11:M16)</f>
        <v>3</v>
      </c>
      <c r="N10" s="41">
        <f>SUM(N11:N16)</f>
        <v>91</v>
      </c>
      <c r="O10" s="41">
        <f>SUM(O11:O16)</f>
        <v>0</v>
      </c>
      <c r="P10" s="41">
        <f>SUM(P11:P16)</f>
        <v>0</v>
      </c>
      <c r="Q10" s="42">
        <f aca="true" t="shared" si="3" ref="Q10:Q48">I10-J10-R10-S10</f>
        <v>30</v>
      </c>
      <c r="R10" s="40">
        <f>SUM(R11:R16)</f>
        <v>0</v>
      </c>
      <c r="S10" s="40">
        <f>SUM(S11:S16)</f>
        <v>0</v>
      </c>
      <c r="T10" s="43">
        <f aca="true" t="shared" si="4" ref="T10:T48">N10+O10+P10+Q10+R10+S10</f>
        <v>121</v>
      </c>
      <c r="U10" s="44">
        <f t="shared" si="1"/>
        <v>0.7458100558659218</v>
      </c>
      <c r="V10" s="33">
        <f>IF(I10=D10-G10-H10,I10,"KT lai")</f>
        <v>388</v>
      </c>
      <c r="W10" s="34">
        <f t="shared" si="2"/>
        <v>388</v>
      </c>
      <c r="X10" s="34">
        <f>V10-W10</f>
        <v>0</v>
      </c>
    </row>
    <row r="11" spans="1:24" s="35" customFormat="1" ht="20.25" customHeight="1">
      <c r="A11" s="46">
        <v>1.1</v>
      </c>
      <c r="B11" s="47" t="s">
        <v>62</v>
      </c>
      <c r="C11" s="48">
        <f>'[2]04 VP'!C11</f>
        <v>23</v>
      </c>
      <c r="D11" s="39">
        <f aca="true" t="shared" si="5" ref="D11:D48">F11+E11</f>
        <v>46</v>
      </c>
      <c r="E11" s="48">
        <f>'[2]04 VP'!E11</f>
        <v>23</v>
      </c>
      <c r="F11" s="49">
        <v>23</v>
      </c>
      <c r="G11" s="49">
        <v>1</v>
      </c>
      <c r="H11" s="49">
        <v>0</v>
      </c>
      <c r="I11" s="39">
        <f aca="true" t="shared" si="6" ref="I11:I48">D11-G11-H11</f>
        <v>45</v>
      </c>
      <c r="J11" s="39">
        <f aca="true" t="shared" si="7" ref="J11:J48">L11+M11+N11+P11</f>
        <v>33</v>
      </c>
      <c r="K11" s="39">
        <f aca="true" t="shared" si="8" ref="K11:K48">M11+L11</f>
        <v>19</v>
      </c>
      <c r="L11" s="49">
        <v>19</v>
      </c>
      <c r="M11" s="49">
        <v>0</v>
      </c>
      <c r="N11" s="49">
        <v>14</v>
      </c>
      <c r="O11" s="49">
        <v>0</v>
      </c>
      <c r="P11" s="49">
        <v>0</v>
      </c>
      <c r="Q11" s="50">
        <f t="shared" si="3"/>
        <v>12</v>
      </c>
      <c r="R11" s="48">
        <f>'[3]04 VP'!R11</f>
        <v>0</v>
      </c>
      <c r="S11" s="48">
        <f>'[3]04 VP'!S11</f>
        <v>0</v>
      </c>
      <c r="T11" s="49">
        <f t="shared" si="4"/>
        <v>26</v>
      </c>
      <c r="U11" s="32">
        <f t="shared" si="1"/>
        <v>0.5757575757575758</v>
      </c>
      <c r="V11" s="33">
        <f aca="true" t="shared" si="9" ref="V11:V48">IF(I11=D11-G11-H11,I11,"KT lai")</f>
        <v>45</v>
      </c>
      <c r="W11" s="51">
        <f t="shared" si="2"/>
        <v>45</v>
      </c>
      <c r="X11" s="34">
        <f aca="true" t="shared" si="10" ref="X11:X48">V11-W11</f>
        <v>0</v>
      </c>
    </row>
    <row r="12" spans="1:24" s="35" customFormat="1" ht="20.25" customHeight="1">
      <c r="A12" s="46">
        <v>1.2</v>
      </c>
      <c r="B12" s="47" t="s">
        <v>63</v>
      </c>
      <c r="C12" s="48">
        <v>27</v>
      </c>
      <c r="D12" s="39">
        <f t="shared" si="5"/>
        <v>165</v>
      </c>
      <c r="E12" s="48">
        <f>'[2]04 VP'!E12</f>
        <v>19</v>
      </c>
      <c r="F12" s="49">
        <v>146</v>
      </c>
      <c r="G12" s="49">
        <v>2</v>
      </c>
      <c r="H12" s="49">
        <v>0</v>
      </c>
      <c r="I12" s="39">
        <f t="shared" si="6"/>
        <v>163</v>
      </c>
      <c r="J12" s="39">
        <f t="shared" si="7"/>
        <v>160</v>
      </c>
      <c r="K12" s="39">
        <f t="shared" si="8"/>
        <v>147</v>
      </c>
      <c r="L12" s="49">
        <v>147</v>
      </c>
      <c r="M12" s="49">
        <v>0</v>
      </c>
      <c r="N12" s="49">
        <v>13</v>
      </c>
      <c r="O12" s="49">
        <v>0</v>
      </c>
      <c r="P12" s="49">
        <v>0</v>
      </c>
      <c r="Q12" s="50">
        <f t="shared" si="3"/>
        <v>3</v>
      </c>
      <c r="R12" s="48">
        <f>'[3]04 VP'!R12</f>
        <v>0</v>
      </c>
      <c r="S12" s="48">
        <f>'[3]04 VP'!S12</f>
        <v>0</v>
      </c>
      <c r="T12" s="49">
        <f t="shared" si="4"/>
        <v>16</v>
      </c>
      <c r="U12" s="32">
        <f t="shared" si="1"/>
        <v>0.91875</v>
      </c>
      <c r="V12" s="33">
        <f t="shared" si="9"/>
        <v>163</v>
      </c>
      <c r="W12" s="51">
        <f t="shared" si="2"/>
        <v>163</v>
      </c>
      <c r="X12" s="34">
        <f t="shared" si="10"/>
        <v>0</v>
      </c>
    </row>
    <row r="13" spans="1:24" s="35" customFormat="1" ht="20.25" customHeight="1">
      <c r="A13" s="46">
        <v>1.3</v>
      </c>
      <c r="B13" s="47" t="s">
        <v>6</v>
      </c>
      <c r="C13" s="48">
        <v>35</v>
      </c>
      <c r="D13" s="39">
        <f t="shared" si="5"/>
        <v>53</v>
      </c>
      <c r="E13" s="48">
        <f>'[2]04 VP'!E13</f>
        <v>12</v>
      </c>
      <c r="F13" s="49">
        <v>41</v>
      </c>
      <c r="G13" s="49">
        <v>3</v>
      </c>
      <c r="H13" s="49">
        <v>0</v>
      </c>
      <c r="I13" s="39">
        <f t="shared" si="6"/>
        <v>50</v>
      </c>
      <c r="J13" s="39">
        <f t="shared" si="7"/>
        <v>49</v>
      </c>
      <c r="K13" s="39">
        <f t="shared" si="8"/>
        <v>28</v>
      </c>
      <c r="L13" s="49">
        <v>25</v>
      </c>
      <c r="M13" s="49">
        <v>3</v>
      </c>
      <c r="N13" s="49">
        <v>21</v>
      </c>
      <c r="O13" s="49">
        <v>0</v>
      </c>
      <c r="P13" s="49">
        <v>0</v>
      </c>
      <c r="Q13" s="50">
        <f t="shared" si="3"/>
        <v>1</v>
      </c>
      <c r="R13" s="48">
        <f>'[3]04 VP'!R13</f>
        <v>0</v>
      </c>
      <c r="S13" s="48">
        <v>0</v>
      </c>
      <c r="T13" s="49">
        <f t="shared" si="4"/>
        <v>22</v>
      </c>
      <c r="U13" s="32">
        <f t="shared" si="1"/>
        <v>0.5714285714285714</v>
      </c>
      <c r="V13" s="33">
        <f t="shared" si="9"/>
        <v>50</v>
      </c>
      <c r="W13" s="51">
        <f t="shared" si="2"/>
        <v>50</v>
      </c>
      <c r="X13" s="34">
        <f t="shared" si="10"/>
        <v>0</v>
      </c>
    </row>
    <row r="14" spans="1:24" s="35" customFormat="1" ht="20.25" customHeight="1">
      <c r="A14" s="46">
        <v>1.4</v>
      </c>
      <c r="B14" s="103" t="s">
        <v>130</v>
      </c>
      <c r="C14" s="48">
        <v>6</v>
      </c>
      <c r="D14" s="39">
        <f t="shared" si="5"/>
        <v>6</v>
      </c>
      <c r="E14" s="48"/>
      <c r="F14" s="49">
        <v>6</v>
      </c>
      <c r="G14" s="49">
        <v>0</v>
      </c>
      <c r="H14" s="49">
        <v>0</v>
      </c>
      <c r="I14" s="39">
        <f>D14-G14-H14</f>
        <v>6</v>
      </c>
      <c r="J14" s="39">
        <f>L14+M14+N14+P14</f>
        <v>6</v>
      </c>
      <c r="K14" s="39">
        <f>M14+L14</f>
        <v>5</v>
      </c>
      <c r="L14" s="49">
        <v>5</v>
      </c>
      <c r="M14" s="49">
        <v>0</v>
      </c>
      <c r="N14" s="49">
        <v>1</v>
      </c>
      <c r="O14" s="49">
        <v>0</v>
      </c>
      <c r="P14" s="49">
        <v>0</v>
      </c>
      <c r="Q14" s="50">
        <f t="shared" si="3"/>
        <v>0</v>
      </c>
      <c r="R14" s="48"/>
      <c r="S14" s="48"/>
      <c r="T14" s="49">
        <f>N14+O14+P14+Q14+R14+S14</f>
        <v>1</v>
      </c>
      <c r="U14" s="32">
        <f>IF(J14&lt;&gt;0,K14/J14,"")</f>
        <v>0.8333333333333334</v>
      </c>
      <c r="V14" s="33"/>
      <c r="W14" s="51"/>
      <c r="X14" s="34"/>
    </row>
    <row r="15" spans="1:24" s="35" customFormat="1" ht="20.25" customHeight="1">
      <c r="A15" s="46">
        <v>1.5</v>
      </c>
      <c r="B15" s="47" t="s">
        <v>64</v>
      </c>
      <c r="C15" s="48">
        <v>25</v>
      </c>
      <c r="D15" s="39">
        <f>F15+E15</f>
        <v>60</v>
      </c>
      <c r="E15" s="48">
        <f>'[2]04 VP'!E14</f>
        <v>10</v>
      </c>
      <c r="F15" s="49">
        <v>50</v>
      </c>
      <c r="G15" s="49">
        <v>2</v>
      </c>
      <c r="H15" s="49">
        <v>0</v>
      </c>
      <c r="I15" s="39">
        <f>D15-G15-H15</f>
        <v>58</v>
      </c>
      <c r="J15" s="39">
        <f>L15+M15+N15+P15</f>
        <v>53</v>
      </c>
      <c r="K15" s="39">
        <f>M15+L15</f>
        <v>43</v>
      </c>
      <c r="L15" s="49">
        <v>43</v>
      </c>
      <c r="M15" s="49">
        <v>0</v>
      </c>
      <c r="N15" s="49">
        <v>10</v>
      </c>
      <c r="O15" s="49">
        <v>0</v>
      </c>
      <c r="P15" s="49">
        <v>0</v>
      </c>
      <c r="Q15" s="50">
        <f t="shared" si="3"/>
        <v>5</v>
      </c>
      <c r="R15" s="48">
        <f>'[3]04 VP'!R15</f>
        <v>0</v>
      </c>
      <c r="S15" s="48">
        <f>'[3]04 VP'!S15</f>
        <v>0</v>
      </c>
      <c r="T15" s="49">
        <f>N15+O15+P15+Q15+R15+S15</f>
        <v>15</v>
      </c>
      <c r="U15" s="32">
        <f>IF(J15&lt;&gt;0,K15/J15,"")</f>
        <v>0.8113207547169812</v>
      </c>
      <c r="V15" s="33">
        <f t="shared" si="9"/>
        <v>58</v>
      </c>
      <c r="W15" s="51">
        <f>J15+Q15+S15</f>
        <v>58</v>
      </c>
      <c r="X15" s="34">
        <f t="shared" si="10"/>
        <v>0</v>
      </c>
    </row>
    <row r="16" spans="1:24" s="35" customFormat="1" ht="20.25" customHeight="1">
      <c r="A16" s="46">
        <v>1.6</v>
      </c>
      <c r="B16" s="47" t="s">
        <v>65</v>
      </c>
      <c r="C16" s="48">
        <v>22</v>
      </c>
      <c r="D16" s="39">
        <f>F16+E16</f>
        <v>71</v>
      </c>
      <c r="E16" s="48">
        <f>'[2]04 VP'!E15</f>
        <v>26</v>
      </c>
      <c r="F16" s="49">
        <v>45</v>
      </c>
      <c r="G16" s="49">
        <v>5</v>
      </c>
      <c r="H16" s="49">
        <v>0</v>
      </c>
      <c r="I16" s="39">
        <f>D16-G16-H16</f>
        <v>66</v>
      </c>
      <c r="J16" s="39">
        <f>L16+M16+N16+P16</f>
        <v>57</v>
      </c>
      <c r="K16" s="39">
        <f>M16+L16</f>
        <v>25</v>
      </c>
      <c r="L16" s="49">
        <v>25</v>
      </c>
      <c r="M16" s="49">
        <v>0</v>
      </c>
      <c r="N16" s="49">
        <v>32</v>
      </c>
      <c r="O16" s="49">
        <v>0</v>
      </c>
      <c r="P16" s="49">
        <v>0</v>
      </c>
      <c r="Q16" s="50">
        <f t="shared" si="3"/>
        <v>9</v>
      </c>
      <c r="R16" s="48">
        <f>'[3]04 VP'!R14</f>
        <v>0</v>
      </c>
      <c r="S16" s="48">
        <f>'[3]04 VP'!S14</f>
        <v>0</v>
      </c>
      <c r="T16" s="49">
        <f>N16+O16+P16+Q16+R16+S16</f>
        <v>41</v>
      </c>
      <c r="U16" s="32">
        <f>IF(J16&lt;&gt;0,K16/J16,"")</f>
        <v>0.43859649122807015</v>
      </c>
      <c r="V16" s="33">
        <f t="shared" si="9"/>
        <v>66</v>
      </c>
      <c r="W16" s="51">
        <f>J16+Q16+S16</f>
        <v>66</v>
      </c>
      <c r="X16" s="34">
        <f t="shared" si="10"/>
        <v>0</v>
      </c>
    </row>
    <row r="17" spans="1:24" s="45" customFormat="1" ht="22.5" customHeight="1">
      <c r="A17" s="36" t="s">
        <v>66</v>
      </c>
      <c r="B17" s="37" t="s">
        <v>67</v>
      </c>
      <c r="C17" s="52">
        <f>SUM(C18,C23,C28,C34,C39,C44)</f>
        <v>1100</v>
      </c>
      <c r="D17" s="38">
        <f>D18+D23+D28+D34+D39+D44</f>
        <v>2241</v>
      </c>
      <c r="E17" s="52">
        <f>SUM(E18,E23,E28,E34,E39,E44)</f>
        <v>785</v>
      </c>
      <c r="F17" s="40">
        <f>SUM(F18,F23,F28,F34,F39,F44)</f>
        <v>1456</v>
      </c>
      <c r="G17" s="40">
        <f>SUM(G18,G23,G28,G34,G39,G44)</f>
        <v>22</v>
      </c>
      <c r="H17" s="40">
        <f>SUM(H18,H23,H28,H34,H39,H44)</f>
        <v>0</v>
      </c>
      <c r="I17" s="38">
        <f t="shared" si="6"/>
        <v>2219</v>
      </c>
      <c r="J17" s="38">
        <f t="shared" si="7"/>
        <v>1850</v>
      </c>
      <c r="K17" s="38">
        <f t="shared" si="8"/>
        <v>1107</v>
      </c>
      <c r="L17" s="40">
        <f>SUM(L18,L23,L28,L34,L39,L44)</f>
        <v>1075</v>
      </c>
      <c r="M17" s="40">
        <f>SUM(M18,M23,M28,M34,M39,M44)</f>
        <v>32</v>
      </c>
      <c r="N17" s="40">
        <f>SUM(N18,N23,N28,N34,N39,N44)</f>
        <v>741</v>
      </c>
      <c r="O17" s="40">
        <f>SUM(O18,O23,O28,O34,O39,O44)</f>
        <v>0</v>
      </c>
      <c r="P17" s="40">
        <f>SUM(P18,P23,P28,P34,P39,P44)</f>
        <v>2</v>
      </c>
      <c r="Q17" s="42">
        <f t="shared" si="3"/>
        <v>367</v>
      </c>
      <c r="R17" s="53"/>
      <c r="S17" s="52">
        <f>SUM(S18,S23,S28,S34,S39,S44)</f>
        <v>2</v>
      </c>
      <c r="T17" s="38">
        <f>T18+T23+T28+T34+T39+T44</f>
        <v>1112</v>
      </c>
      <c r="U17" s="44">
        <f t="shared" si="1"/>
        <v>0.5983783783783784</v>
      </c>
      <c r="V17" s="33">
        <f t="shared" si="9"/>
        <v>2219</v>
      </c>
      <c r="W17" s="34">
        <f t="shared" si="2"/>
        <v>2219</v>
      </c>
      <c r="X17" s="34">
        <f t="shared" si="10"/>
        <v>0</v>
      </c>
    </row>
    <row r="18" spans="1:24" s="45" customFormat="1" ht="27.75" customHeight="1">
      <c r="A18" s="54">
        <v>1</v>
      </c>
      <c r="B18" s="37" t="s">
        <v>68</v>
      </c>
      <c r="C18" s="52">
        <f>SUM(C19:C22)</f>
        <v>169</v>
      </c>
      <c r="D18" s="38">
        <f t="shared" si="5"/>
        <v>382</v>
      </c>
      <c r="E18" s="52">
        <f>SUM(E19:E22)</f>
        <v>144</v>
      </c>
      <c r="F18" s="40">
        <f>SUM(F19:F22)</f>
        <v>238</v>
      </c>
      <c r="G18" s="40">
        <f>SUM(G19:G22)</f>
        <v>3</v>
      </c>
      <c r="H18" s="40">
        <f>SUM(H19:H22)</f>
        <v>0</v>
      </c>
      <c r="I18" s="38">
        <f t="shared" si="6"/>
        <v>379</v>
      </c>
      <c r="J18" s="38">
        <f t="shared" si="7"/>
        <v>295</v>
      </c>
      <c r="K18" s="38">
        <f t="shared" si="8"/>
        <v>204</v>
      </c>
      <c r="L18" s="40">
        <f>SUM(L19:L22)</f>
        <v>201</v>
      </c>
      <c r="M18" s="40">
        <f>SUM(M19:M22)</f>
        <v>3</v>
      </c>
      <c r="N18" s="40">
        <f>SUM(N19:N22)</f>
        <v>90</v>
      </c>
      <c r="O18" s="40">
        <f>SUM(O19:O22)</f>
        <v>0</v>
      </c>
      <c r="P18" s="40">
        <f>SUM(P19:P22)</f>
        <v>1</v>
      </c>
      <c r="Q18" s="42">
        <f t="shared" si="3"/>
        <v>84</v>
      </c>
      <c r="R18" s="53"/>
      <c r="S18" s="52">
        <f>SUM(S19:S22)</f>
        <v>0</v>
      </c>
      <c r="T18" s="41">
        <f t="shared" si="4"/>
        <v>175</v>
      </c>
      <c r="U18" s="44">
        <f t="shared" si="1"/>
        <v>0.6915254237288135</v>
      </c>
      <c r="V18" s="33">
        <f t="shared" si="9"/>
        <v>379</v>
      </c>
      <c r="W18" s="34">
        <f t="shared" si="2"/>
        <v>379</v>
      </c>
      <c r="X18" s="34">
        <f t="shared" si="10"/>
        <v>0</v>
      </c>
    </row>
    <row r="19" spans="1:24" s="35" customFormat="1" ht="20.25" customHeight="1">
      <c r="A19" s="46">
        <v>1.1</v>
      </c>
      <c r="B19" s="47" t="s">
        <v>69</v>
      </c>
      <c r="C19" s="48">
        <v>44</v>
      </c>
      <c r="D19" s="39">
        <f t="shared" si="5"/>
        <v>108</v>
      </c>
      <c r="E19" s="155">
        <v>44</v>
      </c>
      <c r="F19" s="49">
        <v>64</v>
      </c>
      <c r="G19" s="49">
        <v>1</v>
      </c>
      <c r="H19" s="49">
        <v>0</v>
      </c>
      <c r="I19" s="39">
        <f t="shared" si="6"/>
        <v>107</v>
      </c>
      <c r="J19" s="39">
        <f t="shared" si="7"/>
        <v>74</v>
      </c>
      <c r="K19" s="39">
        <f t="shared" si="8"/>
        <v>52</v>
      </c>
      <c r="L19" s="49">
        <v>52</v>
      </c>
      <c r="M19" s="49">
        <v>0</v>
      </c>
      <c r="N19" s="49">
        <v>22</v>
      </c>
      <c r="O19" s="49">
        <v>0</v>
      </c>
      <c r="P19" s="49">
        <v>0</v>
      </c>
      <c r="Q19" s="50">
        <f t="shared" si="3"/>
        <v>33</v>
      </c>
      <c r="R19" s="48">
        <f>'[3]04 Ly Nhan'!R11</f>
        <v>0</v>
      </c>
      <c r="S19" s="48">
        <f>'[3]04 Ly Nhan'!S11</f>
        <v>0</v>
      </c>
      <c r="T19" s="40">
        <f t="shared" si="4"/>
        <v>55</v>
      </c>
      <c r="U19" s="32">
        <f t="shared" si="1"/>
        <v>0.7027027027027027</v>
      </c>
      <c r="V19" s="33">
        <f t="shared" si="9"/>
        <v>107</v>
      </c>
      <c r="W19" s="51">
        <f t="shared" si="2"/>
        <v>107</v>
      </c>
      <c r="X19" s="34">
        <f t="shared" si="10"/>
        <v>0</v>
      </c>
    </row>
    <row r="20" spans="1:24" s="35" customFormat="1" ht="20.25" customHeight="1">
      <c r="A20" s="46">
        <v>1.2</v>
      </c>
      <c r="B20" s="47" t="s">
        <v>70</v>
      </c>
      <c r="C20" s="48">
        <v>57</v>
      </c>
      <c r="D20" s="39">
        <f t="shared" si="5"/>
        <v>134</v>
      </c>
      <c r="E20" s="155">
        <v>42</v>
      </c>
      <c r="F20" s="49">
        <v>92</v>
      </c>
      <c r="G20" s="49">
        <v>0</v>
      </c>
      <c r="H20" s="49">
        <v>0</v>
      </c>
      <c r="I20" s="39">
        <f t="shared" si="6"/>
        <v>134</v>
      </c>
      <c r="J20" s="39">
        <f t="shared" si="7"/>
        <v>115</v>
      </c>
      <c r="K20" s="39">
        <f t="shared" si="8"/>
        <v>66</v>
      </c>
      <c r="L20" s="49">
        <v>63</v>
      </c>
      <c r="M20" s="49">
        <v>3</v>
      </c>
      <c r="N20" s="49">
        <v>48</v>
      </c>
      <c r="O20" s="49">
        <v>0</v>
      </c>
      <c r="P20" s="49">
        <v>1</v>
      </c>
      <c r="Q20" s="50">
        <f t="shared" si="3"/>
        <v>19</v>
      </c>
      <c r="R20" s="48">
        <f>'[3]04 Ly Nhan'!R12</f>
        <v>0</v>
      </c>
      <c r="S20" s="48">
        <f>'[3]04 Ly Nhan'!S12</f>
        <v>0</v>
      </c>
      <c r="T20" s="49">
        <f t="shared" si="4"/>
        <v>68</v>
      </c>
      <c r="U20" s="32">
        <f t="shared" si="1"/>
        <v>0.5739130434782609</v>
      </c>
      <c r="V20" s="33">
        <f t="shared" si="9"/>
        <v>134</v>
      </c>
      <c r="W20" s="51">
        <f t="shared" si="2"/>
        <v>134</v>
      </c>
      <c r="X20" s="34">
        <f t="shared" si="10"/>
        <v>0</v>
      </c>
    </row>
    <row r="21" spans="1:24" s="35" customFormat="1" ht="20.25" customHeight="1">
      <c r="A21" s="46">
        <v>1.3</v>
      </c>
      <c r="B21" s="47" t="s">
        <v>71</v>
      </c>
      <c r="C21" s="48">
        <v>43</v>
      </c>
      <c r="D21" s="39">
        <f t="shared" si="5"/>
        <v>94</v>
      </c>
      <c r="E21" s="155">
        <v>42</v>
      </c>
      <c r="F21" s="49">
        <v>52</v>
      </c>
      <c r="G21" s="49">
        <v>2</v>
      </c>
      <c r="H21" s="49">
        <v>0</v>
      </c>
      <c r="I21" s="39">
        <f t="shared" si="6"/>
        <v>92</v>
      </c>
      <c r="J21" s="39">
        <f t="shared" si="7"/>
        <v>69</v>
      </c>
      <c r="K21" s="39">
        <f t="shared" si="8"/>
        <v>53</v>
      </c>
      <c r="L21" s="49">
        <v>53</v>
      </c>
      <c r="M21" s="49">
        <v>0</v>
      </c>
      <c r="N21" s="49">
        <v>16</v>
      </c>
      <c r="O21" s="49">
        <v>0</v>
      </c>
      <c r="P21" s="49">
        <v>0</v>
      </c>
      <c r="Q21" s="50">
        <f t="shared" si="3"/>
        <v>23</v>
      </c>
      <c r="R21" s="48">
        <f>'[3]04 Ly Nhan'!R13</f>
        <v>0</v>
      </c>
      <c r="S21" s="48">
        <f>'[3]04 Ly Nhan'!S13</f>
        <v>0</v>
      </c>
      <c r="T21" s="49">
        <f t="shared" si="4"/>
        <v>39</v>
      </c>
      <c r="U21" s="32">
        <f t="shared" si="1"/>
        <v>0.7681159420289855</v>
      </c>
      <c r="V21" s="33">
        <f t="shared" si="9"/>
        <v>92</v>
      </c>
      <c r="W21" s="51">
        <f t="shared" si="2"/>
        <v>92</v>
      </c>
      <c r="X21" s="34">
        <f t="shared" si="10"/>
        <v>0</v>
      </c>
    </row>
    <row r="22" spans="1:24" s="35" customFormat="1" ht="20.25" customHeight="1">
      <c r="A22" s="46">
        <v>1.4</v>
      </c>
      <c r="B22" s="47" t="s">
        <v>72</v>
      </c>
      <c r="C22" s="48">
        <v>25</v>
      </c>
      <c r="D22" s="39">
        <f t="shared" si="5"/>
        <v>46</v>
      </c>
      <c r="E22" s="155">
        <v>16</v>
      </c>
      <c r="F22" s="49">
        <v>30</v>
      </c>
      <c r="G22" s="49">
        <v>0</v>
      </c>
      <c r="H22" s="49">
        <v>0</v>
      </c>
      <c r="I22" s="39">
        <f t="shared" si="6"/>
        <v>46</v>
      </c>
      <c r="J22" s="39">
        <f t="shared" si="7"/>
        <v>37</v>
      </c>
      <c r="K22" s="39">
        <f t="shared" si="8"/>
        <v>33</v>
      </c>
      <c r="L22" s="49">
        <v>33</v>
      </c>
      <c r="M22" s="49">
        <v>0</v>
      </c>
      <c r="N22" s="49">
        <v>4</v>
      </c>
      <c r="O22" s="49">
        <v>0</v>
      </c>
      <c r="P22" s="49">
        <v>0</v>
      </c>
      <c r="Q22" s="50">
        <f t="shared" si="3"/>
        <v>9</v>
      </c>
      <c r="R22" s="48">
        <f>'[3]04 Ly Nhan'!R14</f>
        <v>0</v>
      </c>
      <c r="S22" s="48">
        <f>'[3]04 Ly Nhan'!S14</f>
        <v>0</v>
      </c>
      <c r="T22" s="49">
        <f t="shared" si="4"/>
        <v>13</v>
      </c>
      <c r="U22" s="32">
        <f t="shared" si="1"/>
        <v>0.8918918918918919</v>
      </c>
      <c r="V22" s="33">
        <f t="shared" si="9"/>
        <v>46</v>
      </c>
      <c r="W22" s="51">
        <f t="shared" si="2"/>
        <v>46</v>
      </c>
      <c r="X22" s="34">
        <f t="shared" si="10"/>
        <v>0</v>
      </c>
    </row>
    <row r="23" spans="1:24" s="45" customFormat="1" ht="28.5" customHeight="1">
      <c r="A23" s="54">
        <v>2</v>
      </c>
      <c r="B23" s="37" t="s">
        <v>73</v>
      </c>
      <c r="C23" s="52">
        <f>SUM(C24:C27)</f>
        <v>89</v>
      </c>
      <c r="D23" s="38">
        <f t="shared" si="5"/>
        <v>229</v>
      </c>
      <c r="E23" s="52">
        <f>SUM(E24:E27)</f>
        <v>93</v>
      </c>
      <c r="F23" s="40">
        <f>SUM(F24:F27)</f>
        <v>136</v>
      </c>
      <c r="G23" s="40">
        <f>SUM(G24:G27)</f>
        <v>4</v>
      </c>
      <c r="H23" s="40">
        <f>SUM(H24:H27)</f>
        <v>0</v>
      </c>
      <c r="I23" s="38">
        <f t="shared" si="6"/>
        <v>225</v>
      </c>
      <c r="J23" s="38">
        <f t="shared" si="7"/>
        <v>198</v>
      </c>
      <c r="K23" s="38">
        <f t="shared" si="8"/>
        <v>135</v>
      </c>
      <c r="L23" s="40">
        <f>SUM(L24:L27)</f>
        <v>118</v>
      </c>
      <c r="M23" s="40">
        <f>SUM(M24:M27)</f>
        <v>17</v>
      </c>
      <c r="N23" s="40">
        <f>SUM(N24:N27)</f>
        <v>63</v>
      </c>
      <c r="O23" s="40">
        <f>SUM(O24:O27)</f>
        <v>0</v>
      </c>
      <c r="P23" s="40">
        <f>SUM(P24:P27)</f>
        <v>0</v>
      </c>
      <c r="Q23" s="42">
        <f t="shared" si="3"/>
        <v>27</v>
      </c>
      <c r="R23" s="53"/>
      <c r="S23" s="52">
        <f>SUM(S24:S27)</f>
        <v>0</v>
      </c>
      <c r="T23" s="42">
        <f t="shared" si="4"/>
        <v>90</v>
      </c>
      <c r="U23" s="44">
        <f t="shared" si="1"/>
        <v>0.6818181818181818</v>
      </c>
      <c r="V23" s="33">
        <f t="shared" si="9"/>
        <v>225</v>
      </c>
      <c r="W23" s="34">
        <f t="shared" si="2"/>
        <v>225</v>
      </c>
      <c r="X23" s="34">
        <f t="shared" si="10"/>
        <v>0</v>
      </c>
    </row>
    <row r="24" spans="1:24" s="35" customFormat="1" ht="16.5" customHeight="1">
      <c r="A24" s="46">
        <v>2.1</v>
      </c>
      <c r="B24" s="47" t="s">
        <v>74</v>
      </c>
      <c r="C24" s="48">
        <v>43</v>
      </c>
      <c r="D24" s="39">
        <f t="shared" si="5"/>
        <v>91</v>
      </c>
      <c r="E24" s="48">
        <v>26</v>
      </c>
      <c r="F24" s="49">
        <v>65</v>
      </c>
      <c r="G24" s="49">
        <v>2</v>
      </c>
      <c r="H24" s="49">
        <v>0</v>
      </c>
      <c r="I24" s="39">
        <f t="shared" si="6"/>
        <v>89</v>
      </c>
      <c r="J24" s="39">
        <f t="shared" si="7"/>
        <v>86</v>
      </c>
      <c r="K24" s="39">
        <f t="shared" si="8"/>
        <v>60</v>
      </c>
      <c r="L24" s="49">
        <v>58</v>
      </c>
      <c r="M24" s="49">
        <v>2</v>
      </c>
      <c r="N24" s="49">
        <v>26</v>
      </c>
      <c r="O24" s="49">
        <v>0</v>
      </c>
      <c r="P24" s="49">
        <v>0</v>
      </c>
      <c r="Q24" s="55">
        <f t="shared" si="3"/>
        <v>3</v>
      </c>
      <c r="R24" s="48">
        <f>'[3]04 Binh luc'!R11</f>
        <v>0</v>
      </c>
      <c r="S24" s="48">
        <f>'[3]04 Binh luc'!S11</f>
        <v>0</v>
      </c>
      <c r="T24" s="40">
        <f t="shared" si="4"/>
        <v>29</v>
      </c>
      <c r="U24" s="32">
        <f t="shared" si="1"/>
        <v>0.6976744186046512</v>
      </c>
      <c r="V24" s="33">
        <f t="shared" si="9"/>
        <v>89</v>
      </c>
      <c r="W24" s="51">
        <f t="shared" si="2"/>
        <v>89</v>
      </c>
      <c r="X24" s="34">
        <f t="shared" si="10"/>
        <v>0</v>
      </c>
    </row>
    <row r="25" spans="1:24" s="35" customFormat="1" ht="16.5" customHeight="1">
      <c r="A25" s="46">
        <v>2.2</v>
      </c>
      <c r="B25" s="47" t="s">
        <v>75</v>
      </c>
      <c r="C25" s="48">
        <v>22</v>
      </c>
      <c r="D25" s="39">
        <f t="shared" si="5"/>
        <v>66</v>
      </c>
      <c r="E25" s="48">
        <v>33</v>
      </c>
      <c r="F25" s="49">
        <v>33</v>
      </c>
      <c r="G25" s="49">
        <v>0</v>
      </c>
      <c r="H25" s="49">
        <v>0</v>
      </c>
      <c r="I25" s="39">
        <f t="shared" si="6"/>
        <v>66</v>
      </c>
      <c r="J25" s="39">
        <f t="shared" si="7"/>
        <v>55</v>
      </c>
      <c r="K25" s="39">
        <f t="shared" si="8"/>
        <v>37</v>
      </c>
      <c r="L25" s="49">
        <v>30</v>
      </c>
      <c r="M25" s="49">
        <v>7</v>
      </c>
      <c r="N25" s="49">
        <v>18</v>
      </c>
      <c r="O25" s="49">
        <v>0</v>
      </c>
      <c r="P25" s="49">
        <v>0</v>
      </c>
      <c r="Q25" s="55">
        <f t="shared" si="3"/>
        <v>11</v>
      </c>
      <c r="R25" s="48">
        <f>'[3]04 Binh luc'!R12</f>
        <v>0</v>
      </c>
      <c r="S25" s="48">
        <f>'[3]04 Binh luc'!S12</f>
        <v>0</v>
      </c>
      <c r="T25" s="49">
        <f t="shared" si="4"/>
        <v>29</v>
      </c>
      <c r="U25" s="32">
        <f t="shared" si="1"/>
        <v>0.6727272727272727</v>
      </c>
      <c r="V25" s="33">
        <f t="shared" si="9"/>
        <v>66</v>
      </c>
      <c r="W25" s="51">
        <f t="shared" si="2"/>
        <v>66</v>
      </c>
      <c r="X25" s="34">
        <f t="shared" si="10"/>
        <v>0</v>
      </c>
    </row>
    <row r="26" spans="1:24" s="35" customFormat="1" ht="16.5" customHeight="1">
      <c r="A26" s="46">
        <v>2.3</v>
      </c>
      <c r="B26" s="47" t="s">
        <v>76</v>
      </c>
      <c r="C26" s="48">
        <v>17</v>
      </c>
      <c r="D26" s="39">
        <f t="shared" si="5"/>
        <v>63</v>
      </c>
      <c r="E26" s="48">
        <v>34</v>
      </c>
      <c r="F26" s="49">
        <v>29</v>
      </c>
      <c r="G26" s="49">
        <v>2</v>
      </c>
      <c r="H26" s="49">
        <v>0</v>
      </c>
      <c r="I26" s="39">
        <f t="shared" si="6"/>
        <v>61</v>
      </c>
      <c r="J26" s="39">
        <f t="shared" si="7"/>
        <v>48</v>
      </c>
      <c r="K26" s="39">
        <f t="shared" si="8"/>
        <v>29</v>
      </c>
      <c r="L26" s="49">
        <v>21</v>
      </c>
      <c r="M26" s="49">
        <v>8</v>
      </c>
      <c r="N26" s="49">
        <v>19</v>
      </c>
      <c r="O26" s="49">
        <v>0</v>
      </c>
      <c r="P26" s="49">
        <v>0</v>
      </c>
      <c r="Q26" s="55">
        <f t="shared" si="3"/>
        <v>13</v>
      </c>
      <c r="R26" s="48">
        <f>'[3]04 Binh luc'!R13</f>
        <v>0</v>
      </c>
      <c r="S26" s="48">
        <f>'[3]04 Binh luc'!S13</f>
        <v>0</v>
      </c>
      <c r="T26" s="49">
        <f t="shared" si="4"/>
        <v>32</v>
      </c>
      <c r="U26" s="32">
        <f t="shared" si="1"/>
        <v>0.6041666666666666</v>
      </c>
      <c r="V26" s="33">
        <f t="shared" si="9"/>
        <v>61</v>
      </c>
      <c r="W26" s="51">
        <f t="shared" si="2"/>
        <v>61</v>
      </c>
      <c r="X26" s="34">
        <f t="shared" si="10"/>
        <v>0</v>
      </c>
    </row>
    <row r="27" spans="1:24" s="35" customFormat="1" ht="16.5" customHeight="1">
      <c r="A27" s="46">
        <v>2.4</v>
      </c>
      <c r="B27" s="47" t="s">
        <v>77</v>
      </c>
      <c r="C27" s="48">
        <v>7</v>
      </c>
      <c r="D27" s="39">
        <f t="shared" si="5"/>
        <v>9</v>
      </c>
      <c r="E27" s="48"/>
      <c r="F27" s="49">
        <v>9</v>
      </c>
      <c r="G27" s="49">
        <v>0</v>
      </c>
      <c r="H27" s="49">
        <v>0</v>
      </c>
      <c r="I27" s="39">
        <f t="shared" si="6"/>
        <v>9</v>
      </c>
      <c r="J27" s="39">
        <f t="shared" si="7"/>
        <v>9</v>
      </c>
      <c r="K27" s="39">
        <f t="shared" si="8"/>
        <v>9</v>
      </c>
      <c r="L27" s="49">
        <v>9</v>
      </c>
      <c r="M27" s="49">
        <v>0</v>
      </c>
      <c r="N27" s="49">
        <v>0</v>
      </c>
      <c r="O27" s="49">
        <v>0</v>
      </c>
      <c r="P27" s="49">
        <v>0</v>
      </c>
      <c r="Q27" s="55">
        <f t="shared" si="3"/>
        <v>0</v>
      </c>
      <c r="R27" s="48">
        <f>'[3]04 Binh luc'!R14</f>
        <v>0</v>
      </c>
      <c r="S27" s="48">
        <f>'[3]04 Binh luc'!S14</f>
        <v>0</v>
      </c>
      <c r="T27" s="49">
        <f t="shared" si="4"/>
        <v>0</v>
      </c>
      <c r="U27" s="32">
        <f t="shared" si="1"/>
        <v>1</v>
      </c>
      <c r="V27" s="33">
        <f t="shared" si="9"/>
        <v>9</v>
      </c>
      <c r="W27" s="51">
        <f t="shared" si="2"/>
        <v>9</v>
      </c>
      <c r="X27" s="34">
        <f t="shared" si="10"/>
        <v>0</v>
      </c>
    </row>
    <row r="28" spans="1:24" s="45" customFormat="1" ht="24.75" customHeight="1">
      <c r="A28" s="54">
        <v>3</v>
      </c>
      <c r="B28" s="37" t="s">
        <v>78</v>
      </c>
      <c r="C28" s="56">
        <f>SUM(C29:C33)</f>
        <v>186</v>
      </c>
      <c r="D28" s="38">
        <f t="shared" si="5"/>
        <v>326</v>
      </c>
      <c r="E28" s="56">
        <f>SUM(E29:E33)</f>
        <v>102</v>
      </c>
      <c r="F28" s="40">
        <f>SUM(F29:F33)</f>
        <v>224</v>
      </c>
      <c r="G28" s="40">
        <f>SUM(G29:G33)</f>
        <v>3</v>
      </c>
      <c r="H28" s="40">
        <f>SUM(H29:H33)</f>
        <v>0</v>
      </c>
      <c r="I28" s="38">
        <f t="shared" si="6"/>
        <v>323</v>
      </c>
      <c r="J28" s="38">
        <f t="shared" si="7"/>
        <v>291</v>
      </c>
      <c r="K28" s="38">
        <f t="shared" si="8"/>
        <v>127</v>
      </c>
      <c r="L28" s="40">
        <f>SUM(L29:L33)</f>
        <v>126</v>
      </c>
      <c r="M28" s="40">
        <f>SUM(M29:M33)</f>
        <v>1</v>
      </c>
      <c r="N28" s="40">
        <f>SUM(N29:N33)</f>
        <v>164</v>
      </c>
      <c r="O28" s="40">
        <f>SUM(O29:O33)</f>
        <v>0</v>
      </c>
      <c r="P28" s="40">
        <f>SUM(P29:P33)</f>
        <v>0</v>
      </c>
      <c r="Q28" s="42">
        <f t="shared" si="3"/>
        <v>30</v>
      </c>
      <c r="R28" s="56">
        <f>SUM(R29:R33)</f>
        <v>0</v>
      </c>
      <c r="S28" s="56">
        <f>SUM(S29:S33)</f>
        <v>2</v>
      </c>
      <c r="T28" s="42">
        <f t="shared" si="4"/>
        <v>196</v>
      </c>
      <c r="U28" s="44">
        <f t="shared" si="1"/>
        <v>0.436426116838488</v>
      </c>
      <c r="V28" s="33">
        <f t="shared" si="9"/>
        <v>323</v>
      </c>
      <c r="W28" s="34">
        <f t="shared" si="2"/>
        <v>323</v>
      </c>
      <c r="X28" s="34">
        <f t="shared" si="10"/>
        <v>0</v>
      </c>
    </row>
    <row r="29" spans="1:24" s="35" customFormat="1" ht="20.25" customHeight="1">
      <c r="A29" s="46">
        <v>3.1</v>
      </c>
      <c r="B29" s="47" t="s">
        <v>79</v>
      </c>
      <c r="C29" s="235">
        <v>27</v>
      </c>
      <c r="D29" s="39">
        <f t="shared" si="5"/>
        <v>49</v>
      </c>
      <c r="E29" s="48">
        <v>19</v>
      </c>
      <c r="F29" s="49">
        <v>30</v>
      </c>
      <c r="G29" s="49">
        <v>0</v>
      </c>
      <c r="H29" s="49">
        <v>0</v>
      </c>
      <c r="I29" s="39">
        <f t="shared" si="6"/>
        <v>49</v>
      </c>
      <c r="J29" s="39">
        <f t="shared" si="7"/>
        <v>42</v>
      </c>
      <c r="K29" s="39">
        <f t="shared" si="8"/>
        <v>19</v>
      </c>
      <c r="L29" s="49">
        <v>19</v>
      </c>
      <c r="M29" s="49">
        <v>0</v>
      </c>
      <c r="N29" s="49">
        <v>23</v>
      </c>
      <c r="O29" s="49">
        <v>0</v>
      </c>
      <c r="P29" s="49">
        <v>0</v>
      </c>
      <c r="Q29" s="57">
        <f t="shared" si="3"/>
        <v>7</v>
      </c>
      <c r="R29" s="48">
        <f>'[3]04 Duy Tien'!R11</f>
        <v>0</v>
      </c>
      <c r="S29" s="48">
        <f>'[3]04 Duy Tien'!S11</f>
        <v>0</v>
      </c>
      <c r="T29" s="40">
        <f t="shared" si="4"/>
        <v>30</v>
      </c>
      <c r="U29" s="32">
        <f t="shared" si="1"/>
        <v>0.4523809523809524</v>
      </c>
      <c r="V29" s="33">
        <f t="shared" si="9"/>
        <v>49</v>
      </c>
      <c r="W29" s="51">
        <f t="shared" si="2"/>
        <v>49</v>
      </c>
      <c r="X29" s="34">
        <f t="shared" si="10"/>
        <v>0</v>
      </c>
    </row>
    <row r="30" spans="1:24" s="35" customFormat="1" ht="20.25" customHeight="1">
      <c r="A30" s="46">
        <v>3.2</v>
      </c>
      <c r="B30" s="47" t="s">
        <v>80</v>
      </c>
      <c r="C30" s="235">
        <v>94</v>
      </c>
      <c r="D30" s="39">
        <f t="shared" si="5"/>
        <v>151</v>
      </c>
      <c r="E30" s="48">
        <v>38</v>
      </c>
      <c r="F30" s="49">
        <v>113</v>
      </c>
      <c r="G30" s="49">
        <v>2</v>
      </c>
      <c r="H30" s="49">
        <v>0</v>
      </c>
      <c r="I30" s="39">
        <f t="shared" si="6"/>
        <v>149</v>
      </c>
      <c r="J30" s="39">
        <f t="shared" si="7"/>
        <v>132</v>
      </c>
      <c r="K30" s="39">
        <f t="shared" si="8"/>
        <v>54</v>
      </c>
      <c r="L30" s="49">
        <v>54</v>
      </c>
      <c r="M30" s="49">
        <v>0</v>
      </c>
      <c r="N30" s="49">
        <v>78</v>
      </c>
      <c r="O30" s="49">
        <v>0</v>
      </c>
      <c r="P30" s="49">
        <v>0</v>
      </c>
      <c r="Q30" s="57">
        <f t="shared" si="3"/>
        <v>15</v>
      </c>
      <c r="R30" s="48">
        <f>'[3]04 Duy Tien'!R12</f>
        <v>0</v>
      </c>
      <c r="S30" s="48">
        <f>'[3]04 Duy Tien'!S12</f>
        <v>2</v>
      </c>
      <c r="T30" s="49">
        <f t="shared" si="4"/>
        <v>95</v>
      </c>
      <c r="U30" s="32">
        <f t="shared" si="1"/>
        <v>0.4090909090909091</v>
      </c>
      <c r="V30" s="33">
        <f t="shared" si="9"/>
        <v>149</v>
      </c>
      <c r="W30" s="51">
        <f t="shared" si="2"/>
        <v>149</v>
      </c>
      <c r="X30" s="34">
        <f t="shared" si="10"/>
        <v>0</v>
      </c>
    </row>
    <row r="31" spans="1:24" s="35" customFormat="1" ht="20.25" customHeight="1">
      <c r="A31" s="46">
        <v>3.3</v>
      </c>
      <c r="B31" s="47" t="s">
        <v>81</v>
      </c>
      <c r="C31" s="235">
        <v>35</v>
      </c>
      <c r="D31" s="39">
        <f t="shared" si="5"/>
        <v>65</v>
      </c>
      <c r="E31" s="48">
        <v>22</v>
      </c>
      <c r="F31" s="49">
        <v>43</v>
      </c>
      <c r="G31" s="49">
        <v>1</v>
      </c>
      <c r="H31" s="49">
        <v>0</v>
      </c>
      <c r="I31" s="39">
        <f t="shared" si="6"/>
        <v>64</v>
      </c>
      <c r="J31" s="39">
        <f t="shared" si="7"/>
        <v>59</v>
      </c>
      <c r="K31" s="39">
        <f t="shared" si="8"/>
        <v>30</v>
      </c>
      <c r="L31" s="49">
        <v>29</v>
      </c>
      <c r="M31" s="49">
        <v>1</v>
      </c>
      <c r="N31" s="49">
        <v>29</v>
      </c>
      <c r="O31" s="49">
        <v>0</v>
      </c>
      <c r="P31" s="49">
        <v>0</v>
      </c>
      <c r="Q31" s="57">
        <f t="shared" si="3"/>
        <v>5</v>
      </c>
      <c r="R31" s="48">
        <f>'[3]04 Duy Tien'!R13</f>
        <v>0</v>
      </c>
      <c r="S31" s="48">
        <f>'[3]04 Duy Tien'!S13</f>
        <v>0</v>
      </c>
      <c r="T31" s="49">
        <f t="shared" si="4"/>
        <v>34</v>
      </c>
      <c r="U31" s="32">
        <f t="shared" si="1"/>
        <v>0.5084745762711864</v>
      </c>
      <c r="V31" s="33">
        <f t="shared" si="9"/>
        <v>64</v>
      </c>
      <c r="W31" s="51">
        <f t="shared" si="2"/>
        <v>64</v>
      </c>
      <c r="X31" s="34">
        <f t="shared" si="10"/>
        <v>0</v>
      </c>
    </row>
    <row r="32" spans="1:24" s="35" customFormat="1" ht="20.25" customHeight="1">
      <c r="A32" s="46">
        <v>3.4</v>
      </c>
      <c r="B32" s="47" t="s">
        <v>82</v>
      </c>
      <c r="C32" s="235">
        <v>9</v>
      </c>
      <c r="D32" s="39">
        <f t="shared" si="5"/>
        <v>23</v>
      </c>
      <c r="E32" s="48">
        <v>10</v>
      </c>
      <c r="F32" s="49">
        <v>13</v>
      </c>
      <c r="G32" s="49">
        <v>0</v>
      </c>
      <c r="H32" s="49">
        <v>0</v>
      </c>
      <c r="I32" s="39">
        <f t="shared" si="6"/>
        <v>23</v>
      </c>
      <c r="J32" s="39">
        <f t="shared" si="7"/>
        <v>20</v>
      </c>
      <c r="K32" s="39">
        <f t="shared" si="8"/>
        <v>12</v>
      </c>
      <c r="L32" s="49">
        <v>12</v>
      </c>
      <c r="M32" s="49">
        <v>0</v>
      </c>
      <c r="N32" s="49">
        <v>8</v>
      </c>
      <c r="O32" s="49">
        <v>0</v>
      </c>
      <c r="P32" s="49">
        <v>0</v>
      </c>
      <c r="Q32" s="57">
        <f t="shared" si="3"/>
        <v>3</v>
      </c>
      <c r="R32" s="48">
        <f>'[3]04 Duy Tien'!R14</f>
        <v>0</v>
      </c>
      <c r="S32" s="48">
        <f>'[3]04 Duy Tien'!S14</f>
        <v>0</v>
      </c>
      <c r="T32" s="49">
        <f t="shared" si="4"/>
        <v>11</v>
      </c>
      <c r="U32" s="32">
        <f t="shared" si="1"/>
        <v>0.6</v>
      </c>
      <c r="V32" s="33">
        <f t="shared" si="9"/>
        <v>23</v>
      </c>
      <c r="W32" s="51">
        <f t="shared" si="2"/>
        <v>23</v>
      </c>
      <c r="X32" s="34">
        <f t="shared" si="10"/>
        <v>0</v>
      </c>
    </row>
    <row r="33" spans="1:24" s="35" customFormat="1" ht="20.25" customHeight="1">
      <c r="A33" s="46">
        <v>3.5</v>
      </c>
      <c r="B33" s="47" t="s">
        <v>83</v>
      </c>
      <c r="C33" s="235">
        <v>21</v>
      </c>
      <c r="D33" s="39">
        <f t="shared" si="5"/>
        <v>38</v>
      </c>
      <c r="E33" s="48">
        <v>13</v>
      </c>
      <c r="F33" s="49">
        <v>25</v>
      </c>
      <c r="G33" s="49">
        <v>0</v>
      </c>
      <c r="H33" s="49">
        <v>0</v>
      </c>
      <c r="I33" s="39">
        <f t="shared" si="6"/>
        <v>38</v>
      </c>
      <c r="J33" s="39">
        <f t="shared" si="7"/>
        <v>38</v>
      </c>
      <c r="K33" s="39">
        <f t="shared" si="8"/>
        <v>12</v>
      </c>
      <c r="L33" s="49">
        <v>12</v>
      </c>
      <c r="M33" s="49">
        <v>0</v>
      </c>
      <c r="N33" s="49">
        <v>26</v>
      </c>
      <c r="O33" s="49">
        <v>0</v>
      </c>
      <c r="P33" s="49">
        <v>0</v>
      </c>
      <c r="Q33" s="57">
        <f t="shared" si="3"/>
        <v>0</v>
      </c>
      <c r="R33" s="48">
        <f>'[3]04 Duy Tien'!R15</f>
        <v>0</v>
      </c>
      <c r="S33" s="48">
        <f>'[3]04 Duy Tien'!S15</f>
        <v>0</v>
      </c>
      <c r="T33" s="49">
        <f t="shared" si="4"/>
        <v>26</v>
      </c>
      <c r="U33" s="32">
        <f t="shared" si="1"/>
        <v>0.3157894736842105</v>
      </c>
      <c r="V33" s="33">
        <f t="shared" si="9"/>
        <v>38</v>
      </c>
      <c r="W33" s="51">
        <f t="shared" si="2"/>
        <v>38</v>
      </c>
      <c r="X33" s="34">
        <f t="shared" si="10"/>
        <v>0</v>
      </c>
    </row>
    <row r="34" spans="1:24" s="45" customFormat="1" ht="22.5" customHeight="1">
      <c r="A34" s="54">
        <v>4</v>
      </c>
      <c r="B34" s="37" t="s">
        <v>84</v>
      </c>
      <c r="C34" s="52">
        <f>SUM(C35:C38)</f>
        <v>214</v>
      </c>
      <c r="D34" s="38">
        <f t="shared" si="5"/>
        <v>263</v>
      </c>
      <c r="E34" s="52">
        <f>SUM(E35:E38)</f>
        <v>49</v>
      </c>
      <c r="F34" s="40">
        <f>SUM(F35:F38)</f>
        <v>214</v>
      </c>
      <c r="G34" s="40">
        <f>SUM(G35:G38)</f>
        <v>3</v>
      </c>
      <c r="H34" s="40">
        <f>SUM(H35:H38)</f>
        <v>0</v>
      </c>
      <c r="I34" s="38">
        <f t="shared" si="6"/>
        <v>260</v>
      </c>
      <c r="J34" s="38">
        <f t="shared" si="7"/>
        <v>253</v>
      </c>
      <c r="K34" s="38">
        <f t="shared" si="8"/>
        <v>163</v>
      </c>
      <c r="L34" s="40">
        <f>SUM(L35:L38)</f>
        <v>163</v>
      </c>
      <c r="M34" s="40">
        <f>SUM(M35:M38)</f>
        <v>0</v>
      </c>
      <c r="N34" s="40">
        <f>SUM(N35:N38)</f>
        <v>89</v>
      </c>
      <c r="O34" s="40">
        <f>SUM(O35:O38)</f>
        <v>0</v>
      </c>
      <c r="P34" s="40">
        <f>SUM(P35:P38)</f>
        <v>1</v>
      </c>
      <c r="Q34" s="42">
        <f t="shared" si="3"/>
        <v>7</v>
      </c>
      <c r="R34" s="53"/>
      <c r="S34" s="52">
        <f>SUM(S35:S38)</f>
        <v>0</v>
      </c>
      <c r="T34" s="42">
        <f t="shared" si="4"/>
        <v>97</v>
      </c>
      <c r="U34" s="44">
        <f t="shared" si="1"/>
        <v>0.6442687747035574</v>
      </c>
      <c r="V34" s="33">
        <f t="shared" si="9"/>
        <v>260</v>
      </c>
      <c r="W34" s="34">
        <f t="shared" si="2"/>
        <v>260</v>
      </c>
      <c r="X34" s="34">
        <f t="shared" si="10"/>
        <v>0</v>
      </c>
    </row>
    <row r="35" spans="1:24" s="35" customFormat="1" ht="20.25" customHeight="1">
      <c r="A35" s="46">
        <v>4.1</v>
      </c>
      <c r="B35" s="47" t="s">
        <v>85</v>
      </c>
      <c r="C35" s="58">
        <f>F35</f>
        <v>62</v>
      </c>
      <c r="D35" s="39">
        <f t="shared" si="5"/>
        <v>81</v>
      </c>
      <c r="E35" s="236">
        <v>19</v>
      </c>
      <c r="F35" s="49">
        <v>62</v>
      </c>
      <c r="G35" s="49">
        <v>0</v>
      </c>
      <c r="H35" s="49">
        <v>0</v>
      </c>
      <c r="I35" s="39">
        <f t="shared" si="6"/>
        <v>81</v>
      </c>
      <c r="J35" s="39">
        <f t="shared" si="7"/>
        <v>80</v>
      </c>
      <c r="K35" s="39">
        <f t="shared" si="8"/>
        <v>48</v>
      </c>
      <c r="L35" s="49">
        <v>48</v>
      </c>
      <c r="M35" s="49">
        <v>0</v>
      </c>
      <c r="N35" s="49">
        <v>31</v>
      </c>
      <c r="O35" s="49">
        <v>0</v>
      </c>
      <c r="P35" s="49">
        <v>1</v>
      </c>
      <c r="Q35" s="57">
        <f t="shared" si="3"/>
        <v>1</v>
      </c>
      <c r="R35" s="58">
        <f>'[3]04 Kim Bang'!R11</f>
        <v>0</v>
      </c>
      <c r="S35" s="58">
        <f>'[3]04 Kim Bang'!S11</f>
        <v>0</v>
      </c>
      <c r="T35" s="49">
        <f t="shared" si="4"/>
        <v>33</v>
      </c>
      <c r="U35" s="32">
        <f t="shared" si="1"/>
        <v>0.6</v>
      </c>
      <c r="V35" s="33">
        <f t="shared" si="9"/>
        <v>81</v>
      </c>
      <c r="W35" s="51">
        <f t="shared" si="2"/>
        <v>81</v>
      </c>
      <c r="X35" s="34">
        <f t="shared" si="10"/>
        <v>0</v>
      </c>
    </row>
    <row r="36" spans="1:24" s="35" customFormat="1" ht="20.25" customHeight="1">
      <c r="A36" s="46">
        <v>4.2</v>
      </c>
      <c r="B36" s="47" t="s">
        <v>87</v>
      </c>
      <c r="C36" s="58">
        <f>F36</f>
        <v>67</v>
      </c>
      <c r="D36" s="39">
        <f t="shared" si="5"/>
        <v>83</v>
      </c>
      <c r="E36" s="236">
        <v>16</v>
      </c>
      <c r="F36" s="49">
        <v>67</v>
      </c>
      <c r="G36" s="49">
        <v>0</v>
      </c>
      <c r="H36" s="49">
        <v>0</v>
      </c>
      <c r="I36" s="39">
        <f t="shared" si="6"/>
        <v>83</v>
      </c>
      <c r="J36" s="39">
        <f t="shared" si="7"/>
        <v>78</v>
      </c>
      <c r="K36" s="39">
        <f t="shared" si="8"/>
        <v>43</v>
      </c>
      <c r="L36" s="49">
        <v>43</v>
      </c>
      <c r="M36" s="49">
        <v>0</v>
      </c>
      <c r="N36" s="49">
        <v>35</v>
      </c>
      <c r="O36" s="49">
        <v>0</v>
      </c>
      <c r="P36" s="49">
        <v>0</v>
      </c>
      <c r="Q36" s="57">
        <f t="shared" si="3"/>
        <v>5</v>
      </c>
      <c r="R36" s="58">
        <f>'[3]04 Kim Bang'!R13</f>
        <v>0</v>
      </c>
      <c r="S36" s="58">
        <f>'[3]04 Kim Bang'!S13</f>
        <v>0</v>
      </c>
      <c r="T36" s="49">
        <f t="shared" si="4"/>
        <v>40</v>
      </c>
      <c r="U36" s="32">
        <f t="shared" si="1"/>
        <v>0.5512820512820513</v>
      </c>
      <c r="V36" s="33">
        <f t="shared" si="9"/>
        <v>83</v>
      </c>
      <c r="W36" s="51">
        <f t="shared" si="2"/>
        <v>83</v>
      </c>
      <c r="X36" s="34">
        <f t="shared" si="10"/>
        <v>0</v>
      </c>
    </row>
    <row r="37" spans="1:24" s="35" customFormat="1" ht="20.25" customHeight="1">
      <c r="A37" s="46">
        <v>4.3</v>
      </c>
      <c r="B37" s="47" t="s">
        <v>88</v>
      </c>
      <c r="C37" s="58">
        <f>F37</f>
        <v>54</v>
      </c>
      <c r="D37" s="39">
        <f t="shared" si="5"/>
        <v>64</v>
      </c>
      <c r="E37" s="236">
        <v>10</v>
      </c>
      <c r="F37" s="49">
        <v>54</v>
      </c>
      <c r="G37" s="49">
        <v>1</v>
      </c>
      <c r="H37" s="49">
        <v>0</v>
      </c>
      <c r="I37" s="39">
        <f t="shared" si="6"/>
        <v>63</v>
      </c>
      <c r="J37" s="39">
        <f t="shared" si="7"/>
        <v>62</v>
      </c>
      <c r="K37" s="39">
        <f t="shared" si="8"/>
        <v>49</v>
      </c>
      <c r="L37" s="49">
        <v>49</v>
      </c>
      <c r="M37" s="49">
        <v>0</v>
      </c>
      <c r="N37" s="49">
        <v>13</v>
      </c>
      <c r="O37" s="49">
        <v>0</v>
      </c>
      <c r="P37" s="49">
        <v>0</v>
      </c>
      <c r="Q37" s="57">
        <f t="shared" si="3"/>
        <v>1</v>
      </c>
      <c r="R37" s="58">
        <f>'[3]04 Kim Bang'!R14</f>
        <v>0</v>
      </c>
      <c r="S37" s="58">
        <f>'[3]04 Kim Bang'!S14</f>
        <v>0</v>
      </c>
      <c r="T37" s="49">
        <f t="shared" si="4"/>
        <v>14</v>
      </c>
      <c r="U37" s="32">
        <f t="shared" si="1"/>
        <v>0.7903225806451613</v>
      </c>
      <c r="V37" s="33">
        <f t="shared" si="9"/>
        <v>63</v>
      </c>
      <c r="W37" s="51">
        <f t="shared" si="2"/>
        <v>63</v>
      </c>
      <c r="X37" s="34">
        <f t="shared" si="10"/>
        <v>0</v>
      </c>
    </row>
    <row r="38" spans="1:24" s="35" customFormat="1" ht="20.25" customHeight="1">
      <c r="A38" s="46">
        <v>4.4</v>
      </c>
      <c r="B38" s="47" t="s">
        <v>89</v>
      </c>
      <c r="C38" s="58">
        <f>F38</f>
        <v>31</v>
      </c>
      <c r="D38" s="39">
        <f t="shared" si="5"/>
        <v>35</v>
      </c>
      <c r="E38" s="236">
        <v>4</v>
      </c>
      <c r="F38" s="49">
        <v>31</v>
      </c>
      <c r="G38" s="49">
        <v>2</v>
      </c>
      <c r="H38" s="49">
        <v>0</v>
      </c>
      <c r="I38" s="39">
        <f t="shared" si="6"/>
        <v>33</v>
      </c>
      <c r="J38" s="39">
        <f t="shared" si="7"/>
        <v>33</v>
      </c>
      <c r="K38" s="39">
        <f t="shared" si="8"/>
        <v>23</v>
      </c>
      <c r="L38" s="49">
        <v>23</v>
      </c>
      <c r="M38" s="49">
        <v>0</v>
      </c>
      <c r="N38" s="49">
        <v>10</v>
      </c>
      <c r="O38" s="49">
        <v>0</v>
      </c>
      <c r="P38" s="49">
        <v>0</v>
      </c>
      <c r="Q38" s="57">
        <f t="shared" si="3"/>
        <v>0</v>
      </c>
      <c r="R38" s="58">
        <f>'[3]04 Kim Bang'!R15</f>
        <v>0</v>
      </c>
      <c r="S38" s="58">
        <f>'[3]04 Kim Bang'!S15</f>
        <v>0</v>
      </c>
      <c r="T38" s="49">
        <f t="shared" si="4"/>
        <v>10</v>
      </c>
      <c r="U38" s="32">
        <f t="shared" si="1"/>
        <v>0.696969696969697</v>
      </c>
      <c r="V38" s="33">
        <f t="shared" si="9"/>
        <v>33</v>
      </c>
      <c r="W38" s="51">
        <f t="shared" si="2"/>
        <v>33</v>
      </c>
      <c r="X38" s="34">
        <f t="shared" si="10"/>
        <v>0</v>
      </c>
    </row>
    <row r="39" spans="1:24" s="45" customFormat="1" ht="21" customHeight="1">
      <c r="A39" s="54">
        <v>5</v>
      </c>
      <c r="B39" s="37" t="s">
        <v>90</v>
      </c>
      <c r="C39" s="56">
        <f>SUM(C40:C43)</f>
        <v>143</v>
      </c>
      <c r="D39" s="38">
        <f t="shared" si="5"/>
        <v>411</v>
      </c>
      <c r="E39" s="56">
        <f>SUM(E40:E43)</f>
        <v>184</v>
      </c>
      <c r="F39" s="40">
        <f>SUM(F40:F43)</f>
        <v>227</v>
      </c>
      <c r="G39" s="40">
        <f>SUM(G40:G43)</f>
        <v>2</v>
      </c>
      <c r="H39" s="40">
        <f>SUM(H40:H43)</f>
        <v>0</v>
      </c>
      <c r="I39" s="38">
        <f t="shared" si="6"/>
        <v>409</v>
      </c>
      <c r="J39" s="38">
        <f t="shared" si="7"/>
        <v>289</v>
      </c>
      <c r="K39" s="38">
        <f t="shared" si="8"/>
        <v>183</v>
      </c>
      <c r="L39" s="40">
        <f>SUM(L40:L43)</f>
        <v>181</v>
      </c>
      <c r="M39" s="40">
        <f>SUM(M40:M43)</f>
        <v>2</v>
      </c>
      <c r="N39" s="40">
        <f>SUM(N40:N43)</f>
        <v>106</v>
      </c>
      <c r="O39" s="40">
        <f>SUM(O40:O43)</f>
        <v>0</v>
      </c>
      <c r="P39" s="40">
        <f>SUM(P40:P43)</f>
        <v>0</v>
      </c>
      <c r="Q39" s="42">
        <f t="shared" si="3"/>
        <v>120</v>
      </c>
      <c r="R39" s="56">
        <f>SUM(R40:R43)</f>
        <v>0</v>
      </c>
      <c r="S39" s="56">
        <f>SUM(S40:S43)</f>
        <v>0</v>
      </c>
      <c r="T39" s="42">
        <f t="shared" si="4"/>
        <v>226</v>
      </c>
      <c r="U39" s="44">
        <f t="shared" si="1"/>
        <v>0.6332179930795848</v>
      </c>
      <c r="V39" s="33">
        <f t="shared" si="9"/>
        <v>409</v>
      </c>
      <c r="W39" s="34">
        <f t="shared" si="2"/>
        <v>409</v>
      </c>
      <c r="X39" s="34">
        <f t="shared" si="10"/>
        <v>0</v>
      </c>
    </row>
    <row r="40" spans="1:24" s="35" customFormat="1" ht="21" customHeight="1">
      <c r="A40" s="46">
        <v>5.1</v>
      </c>
      <c r="B40" s="47" t="s">
        <v>91</v>
      </c>
      <c r="C40" s="235">
        <v>36</v>
      </c>
      <c r="D40" s="39">
        <f t="shared" si="5"/>
        <v>115</v>
      </c>
      <c r="E40" s="48">
        <f>'[2]04 Thanh Liem'!E11</f>
        <v>58</v>
      </c>
      <c r="F40" s="49">
        <v>57</v>
      </c>
      <c r="G40" s="49">
        <v>1</v>
      </c>
      <c r="H40" s="49">
        <v>0</v>
      </c>
      <c r="I40" s="39">
        <f t="shared" si="6"/>
        <v>114</v>
      </c>
      <c r="J40" s="39">
        <f t="shared" si="7"/>
        <v>69</v>
      </c>
      <c r="K40" s="39">
        <f t="shared" si="8"/>
        <v>37</v>
      </c>
      <c r="L40" s="49">
        <v>37</v>
      </c>
      <c r="M40" s="49">
        <v>0</v>
      </c>
      <c r="N40" s="49">
        <v>32</v>
      </c>
      <c r="O40" s="49">
        <v>0</v>
      </c>
      <c r="P40" s="49">
        <v>0</v>
      </c>
      <c r="Q40" s="57">
        <f t="shared" si="3"/>
        <v>45</v>
      </c>
      <c r="R40" s="48">
        <f>'[3]04 Thanh Liem'!R11</f>
        <v>0</v>
      </c>
      <c r="S40" s="48">
        <f>'[3]04 Thanh Liem'!S11</f>
        <v>0</v>
      </c>
      <c r="T40" s="40">
        <f t="shared" si="4"/>
        <v>77</v>
      </c>
      <c r="U40" s="32">
        <f t="shared" si="1"/>
        <v>0.5362318840579711</v>
      </c>
      <c r="V40" s="33">
        <f t="shared" si="9"/>
        <v>114</v>
      </c>
      <c r="W40" s="51">
        <f t="shared" si="2"/>
        <v>114</v>
      </c>
      <c r="X40" s="34">
        <f t="shared" si="10"/>
        <v>0</v>
      </c>
    </row>
    <row r="41" spans="1:24" s="35" customFormat="1" ht="21" customHeight="1">
      <c r="A41" s="46">
        <v>5.2</v>
      </c>
      <c r="B41" s="47" t="s">
        <v>92</v>
      </c>
      <c r="C41" s="235">
        <v>20</v>
      </c>
      <c r="D41" s="39">
        <f>F41+E41</f>
        <v>24</v>
      </c>
      <c r="E41" s="48">
        <f>'[2]04 Thanh Liem'!E12</f>
        <v>2</v>
      </c>
      <c r="F41" s="49">
        <v>22</v>
      </c>
      <c r="G41" s="49">
        <v>0</v>
      </c>
      <c r="H41" s="49">
        <v>0</v>
      </c>
      <c r="I41" s="39">
        <f>D41-G41-H41</f>
        <v>24</v>
      </c>
      <c r="J41" s="39">
        <f>L41+M41+N41+P41</f>
        <v>24</v>
      </c>
      <c r="K41" s="39">
        <f>M41+L41</f>
        <v>21</v>
      </c>
      <c r="L41" s="49">
        <v>21</v>
      </c>
      <c r="M41" s="49">
        <v>0</v>
      </c>
      <c r="N41" s="49">
        <v>3</v>
      </c>
      <c r="O41" s="49">
        <v>0</v>
      </c>
      <c r="P41" s="49">
        <v>0</v>
      </c>
      <c r="Q41" s="57">
        <f t="shared" si="3"/>
        <v>0</v>
      </c>
      <c r="R41" s="48">
        <f>'[3]04 Thanh Liem'!R12</f>
        <v>0</v>
      </c>
      <c r="S41" s="48">
        <f>'[3]04 Thanh Liem'!S12</f>
        <v>0</v>
      </c>
      <c r="T41" s="49">
        <f>N41+O41+P41+Q41+R41+S41</f>
        <v>3</v>
      </c>
      <c r="U41" s="32">
        <f>IF(J41&lt;&gt;0,K41/J41,"")</f>
        <v>0.875</v>
      </c>
      <c r="V41" s="33">
        <f t="shared" si="9"/>
        <v>24</v>
      </c>
      <c r="W41" s="51">
        <f>J41+Q41+S41</f>
        <v>24</v>
      </c>
      <c r="X41" s="34">
        <f t="shared" si="10"/>
        <v>0</v>
      </c>
    </row>
    <row r="42" spans="1:24" s="35" customFormat="1" ht="21" customHeight="1">
      <c r="A42" s="46">
        <v>5.3</v>
      </c>
      <c r="B42" s="47" t="s">
        <v>93</v>
      </c>
      <c r="C42" s="235">
        <v>44</v>
      </c>
      <c r="D42" s="39">
        <f t="shared" si="5"/>
        <v>135</v>
      </c>
      <c r="E42" s="48">
        <f>'[2]04 Thanh Liem'!E13</f>
        <v>60</v>
      </c>
      <c r="F42" s="49">
        <v>75</v>
      </c>
      <c r="G42" s="49">
        <v>1</v>
      </c>
      <c r="H42" s="49">
        <v>0</v>
      </c>
      <c r="I42" s="39">
        <f>D42-G42-H42</f>
        <v>134</v>
      </c>
      <c r="J42" s="39">
        <f>L42+M42+N42+P42</f>
        <v>101</v>
      </c>
      <c r="K42" s="39">
        <f>M42+L42</f>
        <v>63</v>
      </c>
      <c r="L42" s="49">
        <v>61</v>
      </c>
      <c r="M42" s="49">
        <v>2</v>
      </c>
      <c r="N42" s="49">
        <v>38</v>
      </c>
      <c r="O42" s="49">
        <v>0</v>
      </c>
      <c r="P42" s="49">
        <v>0</v>
      </c>
      <c r="Q42" s="57">
        <f t="shared" si="3"/>
        <v>33</v>
      </c>
      <c r="R42" s="48">
        <f>'[3]04 Thanh Liem'!R13</f>
        <v>0</v>
      </c>
      <c r="S42" s="48">
        <f>'[3]04 Thanh Liem'!S13</f>
        <v>0</v>
      </c>
      <c r="T42" s="49">
        <f>N42+O42+P42+Q42+R42+S42</f>
        <v>71</v>
      </c>
      <c r="U42" s="32">
        <f>IF(J42&lt;&gt;0,K42/J42,"")</f>
        <v>0.6237623762376238</v>
      </c>
      <c r="V42" s="33">
        <f t="shared" si="9"/>
        <v>134</v>
      </c>
      <c r="W42" s="51">
        <f t="shared" si="2"/>
        <v>134</v>
      </c>
      <c r="X42" s="34">
        <f t="shared" si="10"/>
        <v>0</v>
      </c>
    </row>
    <row r="43" spans="1:24" s="35" customFormat="1" ht="21" customHeight="1">
      <c r="A43" s="46">
        <v>5.4</v>
      </c>
      <c r="B43" s="47" t="s">
        <v>94</v>
      </c>
      <c r="C43" s="235">
        <v>43</v>
      </c>
      <c r="D43" s="39">
        <f t="shared" si="5"/>
        <v>137</v>
      </c>
      <c r="E43" s="48">
        <f>'[2]04 Thanh Liem'!E14</f>
        <v>64</v>
      </c>
      <c r="F43" s="49">
        <v>73</v>
      </c>
      <c r="G43" s="49">
        <v>0</v>
      </c>
      <c r="H43" s="49">
        <v>0</v>
      </c>
      <c r="I43" s="39">
        <f t="shared" si="6"/>
        <v>137</v>
      </c>
      <c r="J43" s="39">
        <f t="shared" si="7"/>
        <v>95</v>
      </c>
      <c r="K43" s="39">
        <f t="shared" si="8"/>
        <v>62</v>
      </c>
      <c r="L43" s="49">
        <v>62</v>
      </c>
      <c r="M43" s="49">
        <v>0</v>
      </c>
      <c r="N43" s="49">
        <v>33</v>
      </c>
      <c r="O43" s="49">
        <v>0</v>
      </c>
      <c r="P43" s="49">
        <v>0</v>
      </c>
      <c r="Q43" s="57">
        <f t="shared" si="3"/>
        <v>42</v>
      </c>
      <c r="R43" s="48">
        <f>'[3]04 Thanh Liem'!R14</f>
        <v>0</v>
      </c>
      <c r="S43" s="48">
        <f>'[3]04 Thanh Liem'!S14</f>
        <v>0</v>
      </c>
      <c r="T43" s="49">
        <f>N43+O43+P43+Q43+R43+S43</f>
        <v>75</v>
      </c>
      <c r="U43" s="32">
        <f>IF(J43&lt;&gt;0,K43/J43,"")</f>
        <v>0.6526315789473685</v>
      </c>
      <c r="V43" s="33">
        <f t="shared" si="9"/>
        <v>137</v>
      </c>
      <c r="W43" s="51">
        <f t="shared" si="2"/>
        <v>137</v>
      </c>
      <c r="X43" s="34">
        <f t="shared" si="10"/>
        <v>0</v>
      </c>
    </row>
    <row r="44" spans="1:24" s="45" customFormat="1" ht="24" customHeight="1">
      <c r="A44" s="54">
        <v>6</v>
      </c>
      <c r="B44" s="37" t="s">
        <v>95</v>
      </c>
      <c r="C44" s="52">
        <f>SUM(C45:C48)</f>
        <v>299</v>
      </c>
      <c r="D44" s="38">
        <f t="shared" si="5"/>
        <v>630</v>
      </c>
      <c r="E44" s="52">
        <f>SUM(E45:E48)</f>
        <v>213</v>
      </c>
      <c r="F44" s="40">
        <f>SUM(F45:F48)</f>
        <v>417</v>
      </c>
      <c r="G44" s="40">
        <f>SUM(G45:G48)</f>
        <v>7</v>
      </c>
      <c r="H44" s="40">
        <f>SUM(H45:H48)</f>
        <v>0</v>
      </c>
      <c r="I44" s="38">
        <f t="shared" si="6"/>
        <v>623</v>
      </c>
      <c r="J44" s="38">
        <f t="shared" si="7"/>
        <v>524</v>
      </c>
      <c r="K44" s="38">
        <f t="shared" si="8"/>
        <v>295</v>
      </c>
      <c r="L44" s="40">
        <f>SUM(L45:L48)</f>
        <v>286</v>
      </c>
      <c r="M44" s="40">
        <f>SUM(M45:M48)</f>
        <v>9</v>
      </c>
      <c r="N44" s="40">
        <f>SUM(N45:N48)</f>
        <v>229</v>
      </c>
      <c r="O44" s="40">
        <f>SUM(O45:O48)</f>
        <v>0</v>
      </c>
      <c r="P44" s="40">
        <f>SUM(P45:P48)</f>
        <v>0</v>
      </c>
      <c r="Q44" s="42">
        <f t="shared" si="3"/>
        <v>99</v>
      </c>
      <c r="R44" s="53">
        <f>SUM(R45:R48)</f>
        <v>0</v>
      </c>
      <c r="S44" s="53">
        <f>SUM(S45:S48)</f>
        <v>0</v>
      </c>
      <c r="T44" s="42">
        <f t="shared" si="4"/>
        <v>328</v>
      </c>
      <c r="U44" s="44">
        <f t="shared" si="1"/>
        <v>0.5629770992366412</v>
      </c>
      <c r="V44" s="33">
        <f t="shared" si="9"/>
        <v>623</v>
      </c>
      <c r="W44" s="34">
        <f t="shared" si="2"/>
        <v>623</v>
      </c>
      <c r="X44" s="34">
        <f t="shared" si="10"/>
        <v>0</v>
      </c>
    </row>
    <row r="45" spans="1:24" s="35" customFormat="1" ht="21" customHeight="1">
      <c r="A45" s="46">
        <v>6.1</v>
      </c>
      <c r="B45" s="47" t="s">
        <v>96</v>
      </c>
      <c r="C45" s="159">
        <v>112</v>
      </c>
      <c r="D45" s="39">
        <f t="shared" si="5"/>
        <v>221</v>
      </c>
      <c r="E45" s="159">
        <v>75</v>
      </c>
      <c r="F45" s="49">
        <v>146</v>
      </c>
      <c r="G45" s="49">
        <v>2</v>
      </c>
      <c r="H45" s="49">
        <v>0</v>
      </c>
      <c r="I45" s="39">
        <f t="shared" si="6"/>
        <v>219</v>
      </c>
      <c r="J45" s="39">
        <f t="shared" si="7"/>
        <v>184</v>
      </c>
      <c r="K45" s="39">
        <f t="shared" si="8"/>
        <v>101</v>
      </c>
      <c r="L45" s="49">
        <v>94</v>
      </c>
      <c r="M45" s="49">
        <v>7</v>
      </c>
      <c r="N45" s="49">
        <v>83</v>
      </c>
      <c r="O45" s="49">
        <v>0</v>
      </c>
      <c r="P45" s="49">
        <v>0</v>
      </c>
      <c r="Q45" s="57">
        <f t="shared" si="3"/>
        <v>35</v>
      </c>
      <c r="R45" s="48">
        <f>'[3]04 Phu Ly'!R11</f>
        <v>0</v>
      </c>
      <c r="S45" s="48">
        <f>'[3]04 Phu Ly'!S11</f>
        <v>0</v>
      </c>
      <c r="T45" s="49">
        <f t="shared" si="4"/>
        <v>118</v>
      </c>
      <c r="U45" s="32">
        <f t="shared" si="1"/>
        <v>0.5489130434782609</v>
      </c>
      <c r="V45" s="33">
        <f t="shared" si="9"/>
        <v>219</v>
      </c>
      <c r="W45" s="51">
        <f t="shared" si="2"/>
        <v>219</v>
      </c>
      <c r="X45" s="34">
        <f t="shared" si="10"/>
        <v>0</v>
      </c>
    </row>
    <row r="46" spans="1:24" s="35" customFormat="1" ht="21" customHeight="1">
      <c r="A46" s="46">
        <v>6.3</v>
      </c>
      <c r="B46" s="47" t="s">
        <v>97</v>
      </c>
      <c r="C46" s="159">
        <v>106</v>
      </c>
      <c r="D46" s="39">
        <f t="shared" si="5"/>
        <v>210</v>
      </c>
      <c r="E46" s="159">
        <v>81</v>
      </c>
      <c r="F46" s="49">
        <v>129</v>
      </c>
      <c r="G46" s="49">
        <v>2</v>
      </c>
      <c r="H46" s="49">
        <v>0</v>
      </c>
      <c r="I46" s="39">
        <f t="shared" si="6"/>
        <v>208</v>
      </c>
      <c r="J46" s="39">
        <f t="shared" si="7"/>
        <v>171</v>
      </c>
      <c r="K46" s="39">
        <f t="shared" si="8"/>
        <v>97</v>
      </c>
      <c r="L46" s="49">
        <v>97</v>
      </c>
      <c r="M46" s="49">
        <v>0</v>
      </c>
      <c r="N46" s="49">
        <v>74</v>
      </c>
      <c r="O46" s="49">
        <v>0</v>
      </c>
      <c r="P46" s="49">
        <v>0</v>
      </c>
      <c r="Q46" s="57">
        <f t="shared" si="3"/>
        <v>37</v>
      </c>
      <c r="R46" s="48">
        <f>'[3]04 Phu Ly'!R13</f>
        <v>0</v>
      </c>
      <c r="S46" s="48">
        <f>'[3]04 Phu Ly'!S13</f>
        <v>0</v>
      </c>
      <c r="T46" s="49">
        <f t="shared" si="4"/>
        <v>111</v>
      </c>
      <c r="U46" s="32">
        <f t="shared" si="1"/>
        <v>0.5672514619883041</v>
      </c>
      <c r="V46" s="33">
        <f t="shared" si="9"/>
        <v>208</v>
      </c>
      <c r="W46" s="51">
        <f t="shared" si="2"/>
        <v>208</v>
      </c>
      <c r="X46" s="34">
        <f t="shared" si="10"/>
        <v>0</v>
      </c>
    </row>
    <row r="47" spans="1:24" s="35" customFormat="1" ht="20.25" customHeight="1">
      <c r="A47" s="46">
        <v>6.4</v>
      </c>
      <c r="B47" s="47" t="s">
        <v>86</v>
      </c>
      <c r="C47" s="159">
        <v>72</v>
      </c>
      <c r="D47" s="39">
        <f>F47+E47</f>
        <v>187</v>
      </c>
      <c r="E47" s="159">
        <v>57</v>
      </c>
      <c r="F47" s="49">
        <v>130</v>
      </c>
      <c r="G47" s="49">
        <v>3</v>
      </c>
      <c r="H47" s="49">
        <v>0</v>
      </c>
      <c r="I47" s="39">
        <f>D47-G47-H47</f>
        <v>184</v>
      </c>
      <c r="J47" s="39">
        <f>L47+M47+N47+P47</f>
        <v>157</v>
      </c>
      <c r="K47" s="39">
        <f>M47+L47</f>
        <v>94</v>
      </c>
      <c r="L47" s="49">
        <v>92</v>
      </c>
      <c r="M47" s="49">
        <v>2</v>
      </c>
      <c r="N47" s="49">
        <v>63</v>
      </c>
      <c r="O47" s="49">
        <v>0</v>
      </c>
      <c r="P47" s="49">
        <v>0</v>
      </c>
      <c r="Q47" s="57">
        <f>I47-J47-R47-S47</f>
        <v>27</v>
      </c>
      <c r="R47" s="58">
        <f>'[3]04 Kim Bang'!R12</f>
        <v>0</v>
      </c>
      <c r="S47" s="58">
        <f>'[3]04 Kim Bang'!S12</f>
        <v>0</v>
      </c>
      <c r="T47" s="49">
        <f>N47+O47+P47+Q47+R47+S47</f>
        <v>90</v>
      </c>
      <c r="U47" s="32">
        <f>IF(J47&lt;&gt;0,K47/J47,"")</f>
        <v>0.5987261146496815</v>
      </c>
      <c r="V47" s="33">
        <f>IF(I47=D47-G47-H47,I47,"KT lai")</f>
        <v>184</v>
      </c>
      <c r="W47" s="51">
        <f>J47+Q47+S47</f>
        <v>184</v>
      </c>
      <c r="X47" s="34">
        <f>V47-W47</f>
        <v>0</v>
      </c>
    </row>
    <row r="48" spans="1:24" s="35" customFormat="1" ht="21" customHeight="1">
      <c r="A48" s="46">
        <v>6.5</v>
      </c>
      <c r="B48" s="47" t="s">
        <v>98</v>
      </c>
      <c r="C48" s="160">
        <v>9</v>
      </c>
      <c r="D48" s="39">
        <f t="shared" si="5"/>
        <v>12</v>
      </c>
      <c r="E48" s="160"/>
      <c r="F48" s="49">
        <v>12</v>
      </c>
      <c r="G48" s="49">
        <v>0</v>
      </c>
      <c r="H48" s="49">
        <v>0</v>
      </c>
      <c r="I48" s="39">
        <f t="shared" si="6"/>
        <v>12</v>
      </c>
      <c r="J48" s="39">
        <f t="shared" si="7"/>
        <v>12</v>
      </c>
      <c r="K48" s="39">
        <f t="shared" si="8"/>
        <v>3</v>
      </c>
      <c r="L48" s="49">
        <v>3</v>
      </c>
      <c r="M48" s="49">
        <v>0</v>
      </c>
      <c r="N48" s="49">
        <v>9</v>
      </c>
      <c r="O48" s="49">
        <v>0</v>
      </c>
      <c r="P48" s="49">
        <v>0</v>
      </c>
      <c r="Q48" s="57">
        <f t="shared" si="3"/>
        <v>0</v>
      </c>
      <c r="R48" s="48">
        <f>'[3]04 Phu Ly'!R14</f>
        <v>0</v>
      </c>
      <c r="S48" s="48">
        <f>'[3]04 Phu Ly'!S14</f>
        <v>0</v>
      </c>
      <c r="T48" s="49">
        <f t="shared" si="4"/>
        <v>9</v>
      </c>
      <c r="U48" s="32">
        <f t="shared" si="1"/>
        <v>0.25</v>
      </c>
      <c r="V48" s="33">
        <f t="shared" si="9"/>
        <v>12</v>
      </c>
      <c r="W48" s="51">
        <f t="shared" si="2"/>
        <v>12</v>
      </c>
      <c r="X48" s="34">
        <f t="shared" si="10"/>
        <v>0</v>
      </c>
    </row>
    <row r="49" spans="1:24" s="63" customFormat="1" ht="18" customHeight="1">
      <c r="A49" s="199"/>
      <c r="B49" s="200"/>
      <c r="C49" s="200"/>
      <c r="D49" s="200"/>
      <c r="E49" s="200"/>
      <c r="F49" s="59"/>
      <c r="G49" s="59"/>
      <c r="H49" s="59"/>
      <c r="I49" s="60"/>
      <c r="J49" s="60"/>
      <c r="K49" s="60"/>
      <c r="L49" s="61"/>
      <c r="M49" s="61"/>
      <c r="N49" s="201" t="str">
        <f>TT!C4</f>
        <v>Hà Nam, ngày 01 tháng 6 năm 2022</v>
      </c>
      <c r="O49" s="202"/>
      <c r="P49" s="202"/>
      <c r="Q49" s="202"/>
      <c r="R49" s="202"/>
      <c r="S49" s="202"/>
      <c r="T49" s="202"/>
      <c r="U49" s="202"/>
      <c r="V49" s="62"/>
      <c r="W49" s="62"/>
      <c r="X49" s="62"/>
    </row>
    <row r="50" spans="1:21" ht="15.75" customHeight="1">
      <c r="A50" s="203" t="s">
        <v>99</v>
      </c>
      <c r="B50" s="204"/>
      <c r="C50" s="204"/>
      <c r="D50" s="204"/>
      <c r="E50" s="204"/>
      <c r="F50" s="64"/>
      <c r="G50" s="64"/>
      <c r="H50" s="64"/>
      <c r="I50" s="65"/>
      <c r="J50" s="65"/>
      <c r="K50" s="65"/>
      <c r="L50" s="66"/>
      <c r="M50" s="66"/>
      <c r="N50" s="205" t="str">
        <f>TT!C5</f>
        <v>PHÓ CỤC TRƯỞNG</v>
      </c>
      <c r="O50" s="205"/>
      <c r="P50" s="205"/>
      <c r="Q50" s="205"/>
      <c r="R50" s="205"/>
      <c r="S50" s="205"/>
      <c r="T50" s="205"/>
      <c r="U50" s="205"/>
    </row>
    <row r="51" spans="1:21" ht="57.75" customHeight="1">
      <c r="A51" s="67"/>
      <c r="B51" s="64"/>
      <c r="C51" s="67"/>
      <c r="D51" s="67"/>
      <c r="E51" s="68"/>
      <c r="F51" s="69"/>
      <c r="G51" s="69"/>
      <c r="H51" s="69"/>
      <c r="I51" s="65"/>
      <c r="J51" s="65"/>
      <c r="K51" s="65"/>
      <c r="L51" s="66"/>
      <c r="M51" s="66"/>
      <c r="N51" s="66"/>
      <c r="O51" s="66"/>
      <c r="P51" s="70"/>
      <c r="Q51" s="71"/>
      <c r="R51" s="69"/>
      <c r="S51" s="65"/>
      <c r="T51" s="72"/>
      <c r="U51" s="72"/>
    </row>
    <row r="52" spans="1:21" ht="15.75" customHeight="1">
      <c r="A52" s="195" t="str">
        <f>'[1]TT'!C6</f>
        <v>TRẦN ĐỨC TOẢN</v>
      </c>
      <c r="B52" s="195"/>
      <c r="C52" s="195"/>
      <c r="D52" s="195"/>
      <c r="E52" s="195"/>
      <c r="F52" s="73" t="s">
        <v>100</v>
      </c>
      <c r="G52" s="73"/>
      <c r="H52" s="73"/>
      <c r="I52" s="73"/>
      <c r="J52" s="73"/>
      <c r="K52" s="73"/>
      <c r="L52" s="74"/>
      <c r="M52" s="74"/>
      <c r="N52" s="196" t="str">
        <f>TT!C3</f>
        <v>Vũ Ngọc Phương</v>
      </c>
      <c r="O52" s="196"/>
      <c r="P52" s="196"/>
      <c r="Q52" s="196"/>
      <c r="R52" s="196"/>
      <c r="S52" s="196"/>
      <c r="T52" s="196"/>
      <c r="U52" s="196"/>
    </row>
    <row r="53" spans="1:21" ht="15.75">
      <c r="A53" s="73"/>
      <c r="B53" s="73"/>
      <c r="C53" s="73"/>
      <c r="D53" s="73"/>
      <c r="E53" s="75"/>
      <c r="F53" s="73"/>
      <c r="G53" s="73"/>
      <c r="H53" s="73"/>
      <c r="I53" s="73"/>
      <c r="J53" s="73"/>
      <c r="K53" s="73"/>
      <c r="L53" s="74"/>
      <c r="M53" s="74"/>
      <c r="N53" s="76"/>
      <c r="O53" s="76"/>
      <c r="P53" s="76"/>
      <c r="Q53" s="77"/>
      <c r="R53" s="78"/>
      <c r="S53" s="78"/>
      <c r="T53" s="78"/>
      <c r="U53" s="78"/>
    </row>
  </sheetData>
  <sheetProtection formatCells="0" formatColumns="0" formatRows="0" insertRows="0" deleteRows="0"/>
  <mergeCells count="35">
    <mergeCell ref="A52:E52"/>
    <mergeCell ref="N52:U52"/>
    <mergeCell ref="A8:B8"/>
    <mergeCell ref="A9:B9"/>
    <mergeCell ref="A49:E49"/>
    <mergeCell ref="N49:U49"/>
    <mergeCell ref="A50:E50"/>
    <mergeCell ref="N50:U50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54"/>
  <sheetViews>
    <sheetView tabSelected="1" view="pageBreakPreview" zoomScale="85" zoomScaleSheetLayoutView="85" zoomScalePageLayoutView="0" workbookViewId="0" topLeftCell="A7">
      <selection activeCell="V9" sqref="V9"/>
    </sheetView>
  </sheetViews>
  <sheetFormatPr defaultColWidth="9.00390625" defaultRowHeight="15.75"/>
  <cols>
    <col min="1" max="1" width="3.50390625" style="7" customWidth="1"/>
    <col min="2" max="2" width="17.75390625" style="7" customWidth="1"/>
    <col min="3" max="3" width="11.75390625" style="7" customWidth="1"/>
    <col min="4" max="4" width="10.875" style="117" customWidth="1"/>
    <col min="5" max="5" width="10.50390625" style="7" customWidth="1"/>
    <col min="6" max="6" width="11.375" style="7" customWidth="1"/>
    <col min="7" max="7" width="5.875" style="7" customWidth="1"/>
    <col min="8" max="8" width="12.125" style="7" customWidth="1"/>
    <col min="9" max="9" width="10.875" style="7" customWidth="1"/>
    <col min="10" max="10" width="10.625" style="7" customWidth="1"/>
    <col min="11" max="11" width="10.125" style="7" customWidth="1"/>
    <col min="12" max="12" width="10.375" style="7" customWidth="1"/>
    <col min="13" max="13" width="7.125" style="84" customWidth="1"/>
    <col min="14" max="14" width="10.875" style="84" customWidth="1"/>
    <col min="15" max="15" width="6.75390625" style="84" customWidth="1"/>
    <col min="16" max="16" width="8.50390625" style="84" customWidth="1"/>
    <col min="17" max="17" width="11.25390625" style="84" customWidth="1"/>
    <col min="18" max="18" width="6.00390625" style="84" customWidth="1"/>
    <col min="19" max="19" width="8.25390625" style="84" customWidth="1"/>
    <col min="20" max="20" width="10.50390625" style="84" customWidth="1"/>
    <col min="21" max="21" width="7.25390625" style="84" customWidth="1"/>
    <col min="22" max="22" width="14.625" style="80" bestFit="1" customWidth="1"/>
    <col min="23" max="23" width="14.625" style="6" bestFit="1" customWidth="1"/>
    <col min="24" max="24" width="12.625" style="6" customWidth="1"/>
    <col min="25" max="25" width="15.125" style="6" customWidth="1"/>
    <col min="26" max="26" width="10.875" style="6" bestFit="1" customWidth="1"/>
    <col min="27" max="16384" width="9.00390625" style="7" customWidth="1"/>
  </cols>
  <sheetData>
    <row r="1" spans="1:21" ht="69" customHeight="1">
      <c r="A1" s="206" t="s">
        <v>101</v>
      </c>
      <c r="B1" s="206"/>
      <c r="C1" s="206"/>
      <c r="D1" s="206"/>
      <c r="E1" s="207" t="s">
        <v>132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 t="str">
        <f>'[1]TT'!C2</f>
        <v>Đơn vị  báo cáo: 
Đơn vị nhận báo cáo: </v>
      </c>
      <c r="Q1" s="208"/>
      <c r="R1" s="208"/>
      <c r="S1" s="208"/>
      <c r="T1" s="208"/>
      <c r="U1" s="208"/>
    </row>
    <row r="2" spans="1:21" ht="17.25" customHeight="1">
      <c r="A2" s="8"/>
      <c r="B2" s="12"/>
      <c r="C2" s="85"/>
      <c r="D2" s="86"/>
      <c r="E2" s="85"/>
      <c r="F2" s="12"/>
      <c r="G2" s="12"/>
      <c r="H2" s="87"/>
      <c r="I2" s="88">
        <f>COUNTBLANK(D10:U48)</f>
        <v>4</v>
      </c>
      <c r="J2" s="89">
        <f>COUNTA(D10:U48)</f>
        <v>698</v>
      </c>
      <c r="K2" s="89">
        <f>I2+J2</f>
        <v>702</v>
      </c>
      <c r="L2" s="89"/>
      <c r="M2" s="90"/>
      <c r="N2" s="83"/>
      <c r="O2" s="83"/>
      <c r="P2" s="174" t="s">
        <v>102</v>
      </c>
      <c r="Q2" s="174"/>
      <c r="R2" s="174"/>
      <c r="S2" s="174"/>
      <c r="T2" s="174"/>
      <c r="U2" s="174"/>
    </row>
    <row r="3" spans="1:26" s="18" customFormat="1" ht="15.75" customHeight="1">
      <c r="A3" s="209" t="s">
        <v>17</v>
      </c>
      <c r="B3" s="209" t="s">
        <v>18</v>
      </c>
      <c r="C3" s="212" t="s">
        <v>20</v>
      </c>
      <c r="D3" s="213" t="s">
        <v>21</v>
      </c>
      <c r="E3" s="213"/>
      <c r="F3" s="214" t="s">
        <v>22</v>
      </c>
      <c r="G3" s="215" t="s">
        <v>103</v>
      </c>
      <c r="H3" s="214" t="s">
        <v>24</v>
      </c>
      <c r="I3" s="216" t="s">
        <v>21</v>
      </c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8" t="s">
        <v>25</v>
      </c>
      <c r="U3" s="221" t="s">
        <v>26</v>
      </c>
      <c r="V3" s="91"/>
      <c r="W3" s="17"/>
      <c r="X3" s="17"/>
      <c r="Y3" s="17"/>
      <c r="Z3" s="17"/>
    </row>
    <row r="4" spans="1:26" s="20" customFormat="1" ht="15.75" customHeight="1">
      <c r="A4" s="210"/>
      <c r="B4" s="210"/>
      <c r="C4" s="212"/>
      <c r="D4" s="223" t="s">
        <v>27</v>
      </c>
      <c r="E4" s="213" t="s">
        <v>28</v>
      </c>
      <c r="F4" s="214"/>
      <c r="G4" s="215"/>
      <c r="H4" s="214"/>
      <c r="I4" s="214" t="s">
        <v>29</v>
      </c>
      <c r="J4" s="213" t="s">
        <v>21</v>
      </c>
      <c r="K4" s="213"/>
      <c r="L4" s="213"/>
      <c r="M4" s="213"/>
      <c r="N4" s="213"/>
      <c r="O4" s="213"/>
      <c r="P4" s="213"/>
      <c r="Q4" s="215" t="s">
        <v>30</v>
      </c>
      <c r="R4" s="214" t="s">
        <v>31</v>
      </c>
      <c r="S4" s="224" t="s">
        <v>32</v>
      </c>
      <c r="T4" s="219"/>
      <c r="U4" s="222"/>
      <c r="V4" s="92"/>
      <c r="W4" s="19"/>
      <c r="X4" s="19"/>
      <c r="Y4" s="19"/>
      <c r="Z4" s="19"/>
    </row>
    <row r="5" spans="1:26" s="18" customFormat="1" ht="15.75" customHeight="1">
      <c r="A5" s="210"/>
      <c r="B5" s="210"/>
      <c r="C5" s="212"/>
      <c r="D5" s="223"/>
      <c r="E5" s="213"/>
      <c r="F5" s="214"/>
      <c r="G5" s="215"/>
      <c r="H5" s="214"/>
      <c r="I5" s="214"/>
      <c r="J5" s="214" t="s">
        <v>33</v>
      </c>
      <c r="K5" s="213" t="s">
        <v>21</v>
      </c>
      <c r="L5" s="213"/>
      <c r="M5" s="213"/>
      <c r="N5" s="214" t="s">
        <v>34</v>
      </c>
      <c r="O5" s="214" t="s">
        <v>35</v>
      </c>
      <c r="P5" s="214" t="s">
        <v>36</v>
      </c>
      <c r="Q5" s="215"/>
      <c r="R5" s="214"/>
      <c r="S5" s="224"/>
      <c r="T5" s="219"/>
      <c r="U5" s="222"/>
      <c r="V5" s="91"/>
      <c r="W5" s="17"/>
      <c r="X5" s="17"/>
      <c r="Y5" s="17"/>
      <c r="Z5" s="17"/>
    </row>
    <row r="6" spans="1:26" s="18" customFormat="1" ht="15.75" customHeight="1">
      <c r="A6" s="210"/>
      <c r="B6" s="210"/>
      <c r="C6" s="212"/>
      <c r="D6" s="223"/>
      <c r="E6" s="213"/>
      <c r="F6" s="214"/>
      <c r="G6" s="215"/>
      <c r="H6" s="214"/>
      <c r="I6" s="214"/>
      <c r="J6" s="214"/>
      <c r="K6" s="213"/>
      <c r="L6" s="213"/>
      <c r="M6" s="213"/>
      <c r="N6" s="214"/>
      <c r="O6" s="214"/>
      <c r="P6" s="214"/>
      <c r="Q6" s="215"/>
      <c r="R6" s="214"/>
      <c r="S6" s="224"/>
      <c r="T6" s="219"/>
      <c r="U6" s="222"/>
      <c r="V6" s="91"/>
      <c r="W6" s="17"/>
      <c r="X6" s="17"/>
      <c r="Y6" s="17"/>
      <c r="Z6" s="17"/>
    </row>
    <row r="7" spans="1:26" s="18" customFormat="1" ht="69" customHeight="1">
      <c r="A7" s="211"/>
      <c r="B7" s="211"/>
      <c r="C7" s="212"/>
      <c r="D7" s="223"/>
      <c r="E7" s="213"/>
      <c r="F7" s="214"/>
      <c r="G7" s="215"/>
      <c r="H7" s="214"/>
      <c r="I7" s="214"/>
      <c r="J7" s="214"/>
      <c r="K7" s="93" t="s">
        <v>37</v>
      </c>
      <c r="L7" s="93" t="s">
        <v>38</v>
      </c>
      <c r="M7" s="93" t="s">
        <v>104</v>
      </c>
      <c r="N7" s="214"/>
      <c r="O7" s="214"/>
      <c r="P7" s="214"/>
      <c r="Q7" s="215"/>
      <c r="R7" s="214"/>
      <c r="S7" s="224"/>
      <c r="T7" s="220"/>
      <c r="U7" s="222"/>
      <c r="V7" s="91"/>
      <c r="W7" s="22"/>
      <c r="X7" s="17"/>
      <c r="Y7" s="17"/>
      <c r="Z7" s="17"/>
    </row>
    <row r="8" spans="1:21" ht="14.25" customHeight="1">
      <c r="A8" s="197" t="s">
        <v>39</v>
      </c>
      <c r="B8" s="198"/>
      <c r="C8" s="23" t="s">
        <v>40</v>
      </c>
      <c r="D8" s="94" t="s">
        <v>41</v>
      </c>
      <c r="E8" s="23" t="s">
        <v>42</v>
      </c>
      <c r="F8" s="23" t="s">
        <v>43</v>
      </c>
      <c r="G8" s="23" t="s">
        <v>44</v>
      </c>
      <c r="H8" s="23" t="s">
        <v>45</v>
      </c>
      <c r="I8" s="23" t="s">
        <v>46</v>
      </c>
      <c r="J8" s="23" t="s">
        <v>47</v>
      </c>
      <c r="K8" s="23" t="s">
        <v>48</v>
      </c>
      <c r="L8" s="23" t="s">
        <v>49</v>
      </c>
      <c r="M8" s="23" t="s">
        <v>50</v>
      </c>
      <c r="N8" s="23" t="s">
        <v>51</v>
      </c>
      <c r="O8" s="23" t="s">
        <v>52</v>
      </c>
      <c r="P8" s="23" t="s">
        <v>53</v>
      </c>
      <c r="Q8" s="23" t="s">
        <v>54</v>
      </c>
      <c r="R8" s="23" t="s">
        <v>55</v>
      </c>
      <c r="S8" s="23" t="s">
        <v>56</v>
      </c>
      <c r="T8" s="23" t="s">
        <v>57</v>
      </c>
      <c r="U8" s="23" t="s">
        <v>58</v>
      </c>
    </row>
    <row r="9" spans="1:26" ht="23.25" customHeight="1">
      <c r="A9" s="197" t="s">
        <v>105</v>
      </c>
      <c r="B9" s="198"/>
      <c r="C9" s="95">
        <f>C10+C17</f>
        <v>1228446899</v>
      </c>
      <c r="D9" s="95">
        <f>D10+D17</f>
        <v>961037398</v>
      </c>
      <c r="E9" s="95">
        <f aca="true" t="shared" si="0" ref="E9:T9">E10+E17</f>
        <v>267409501</v>
      </c>
      <c r="F9" s="95">
        <f t="shared" si="0"/>
        <v>177739847</v>
      </c>
      <c r="G9" s="95">
        <f t="shared" si="0"/>
        <v>0</v>
      </c>
      <c r="H9" s="95">
        <f t="shared" si="0"/>
        <v>1050707052</v>
      </c>
      <c r="I9" s="95">
        <f t="shared" si="0"/>
        <v>807824406</v>
      </c>
      <c r="J9" s="95">
        <f t="shared" si="0"/>
        <v>699821330</v>
      </c>
      <c r="K9" s="95">
        <f t="shared" si="0"/>
        <v>56858588</v>
      </c>
      <c r="L9" s="95">
        <f t="shared" si="0"/>
        <v>642959986</v>
      </c>
      <c r="M9" s="95">
        <f t="shared" si="0"/>
        <v>2756</v>
      </c>
      <c r="N9" s="95">
        <f>N10+N17</f>
        <v>107981529</v>
      </c>
      <c r="O9" s="95">
        <f t="shared" si="0"/>
        <v>0</v>
      </c>
      <c r="P9" s="95">
        <f t="shared" si="0"/>
        <v>21547</v>
      </c>
      <c r="Q9" s="95">
        <f>Q10+Q17</f>
        <v>242779423</v>
      </c>
      <c r="R9" s="95">
        <f t="shared" si="0"/>
        <v>0</v>
      </c>
      <c r="S9" s="95">
        <f t="shared" si="0"/>
        <v>103223</v>
      </c>
      <c r="T9" s="95">
        <f t="shared" si="0"/>
        <v>350885722</v>
      </c>
      <c r="U9" s="96">
        <f aca="true" t="shared" si="1" ref="U9:U48">IF(I9&lt;&gt;0,J9/I9,"")</f>
        <v>0.8663037719610566</v>
      </c>
      <c r="V9" s="97">
        <f>IF(H9=C9-F9-G9,H9,"KT lai")</f>
        <v>1050707052</v>
      </c>
      <c r="W9" s="34">
        <f>I9+Q9+R9+S9</f>
        <v>1050707052</v>
      </c>
      <c r="X9" s="34">
        <f>V9-W9</f>
        <v>0</v>
      </c>
      <c r="Y9" s="34"/>
      <c r="Z9" s="34"/>
    </row>
    <row r="10" spans="1:26" s="45" customFormat="1" ht="24" customHeight="1">
      <c r="A10" s="98" t="s">
        <v>60</v>
      </c>
      <c r="B10" s="99" t="s">
        <v>61</v>
      </c>
      <c r="C10" s="100">
        <f>SUM(C11:C16)</f>
        <v>680490175</v>
      </c>
      <c r="D10" s="100">
        <f>SUM(D11:D16)</f>
        <v>657339882</v>
      </c>
      <c r="E10" s="100">
        <f>SUM(E11:E16)</f>
        <v>23150293</v>
      </c>
      <c r="F10" s="100">
        <f>SUM(F11:F16)</f>
        <v>1688801</v>
      </c>
      <c r="G10" s="100">
        <f>SUM(G11:G16)</f>
        <v>0</v>
      </c>
      <c r="H10" s="100">
        <f aca="true" t="shared" si="2" ref="H10:T10">SUM(H11:H16)</f>
        <v>678801374</v>
      </c>
      <c r="I10" s="100">
        <f t="shared" si="2"/>
        <v>666061539</v>
      </c>
      <c r="J10" s="100">
        <f t="shared" si="2"/>
        <v>646609469</v>
      </c>
      <c r="K10" s="100">
        <f t="shared" si="2"/>
        <v>15717660</v>
      </c>
      <c r="L10" s="100">
        <f t="shared" si="2"/>
        <v>630891809</v>
      </c>
      <c r="M10" s="100">
        <f t="shared" si="2"/>
        <v>0</v>
      </c>
      <c r="N10" s="100">
        <f t="shared" si="2"/>
        <v>19452070</v>
      </c>
      <c r="O10" s="100">
        <f t="shared" si="2"/>
        <v>0</v>
      </c>
      <c r="P10" s="100">
        <f t="shared" si="2"/>
        <v>0</v>
      </c>
      <c r="Q10" s="100">
        <f t="shared" si="2"/>
        <v>12739835</v>
      </c>
      <c r="R10" s="100">
        <f t="shared" si="2"/>
        <v>0</v>
      </c>
      <c r="S10" s="100">
        <f t="shared" si="2"/>
        <v>0</v>
      </c>
      <c r="T10" s="100">
        <f t="shared" si="2"/>
        <v>32191905</v>
      </c>
      <c r="U10" s="101">
        <f t="shared" si="1"/>
        <v>0.9707953862203114</v>
      </c>
      <c r="V10" s="97">
        <f>IF(H10=C10-F10-G10,H10,"KT lai")</f>
        <v>678801374</v>
      </c>
      <c r="W10" s="34">
        <f>I10+Q10+R10+S10</f>
        <v>678801374</v>
      </c>
      <c r="X10" s="34">
        <f>V10-W10</f>
        <v>0</v>
      </c>
      <c r="Y10" s="34"/>
      <c r="Z10" s="34"/>
    </row>
    <row r="11" spans="1:26" s="35" customFormat="1" ht="21.75" customHeight="1">
      <c r="A11" s="102">
        <v>1.1</v>
      </c>
      <c r="B11" s="103" t="s">
        <v>62</v>
      </c>
      <c r="C11" s="104">
        <f aca="true" t="shared" si="3" ref="C11:C16">D11+E11</f>
        <v>5470901</v>
      </c>
      <c r="D11" s="104">
        <f>'[4]05 Quy'!D11</f>
        <v>5135701</v>
      </c>
      <c r="E11" s="105">
        <v>335200</v>
      </c>
      <c r="F11" s="105">
        <v>0</v>
      </c>
      <c r="G11" s="105">
        <v>0</v>
      </c>
      <c r="H11" s="104">
        <f aca="true" t="shared" si="4" ref="H11:H48">C11-G11-F11</f>
        <v>5470901</v>
      </c>
      <c r="I11" s="104">
        <f aca="true" t="shared" si="5" ref="I11:I16">J11+N11+O11+P11</f>
        <v>4681692</v>
      </c>
      <c r="J11" s="104">
        <f aca="true" t="shared" si="6" ref="J11:J48">K11+L11+M11</f>
        <v>320725</v>
      </c>
      <c r="K11" s="105">
        <v>320725</v>
      </c>
      <c r="L11" s="105">
        <v>0</v>
      </c>
      <c r="M11" s="105">
        <v>0</v>
      </c>
      <c r="N11" s="105">
        <v>4360967</v>
      </c>
      <c r="O11" s="105">
        <v>0</v>
      </c>
      <c r="P11" s="105">
        <v>0</v>
      </c>
      <c r="Q11" s="106">
        <f aca="true" t="shared" si="7" ref="Q11:Q16">H11-I11-R11-S11</f>
        <v>789209</v>
      </c>
      <c r="R11" s="105">
        <v>0</v>
      </c>
      <c r="S11" s="105">
        <v>0</v>
      </c>
      <c r="T11" s="104">
        <f aca="true" t="shared" si="8" ref="T11:T48">SUM(N11:S11)</f>
        <v>5150176</v>
      </c>
      <c r="U11" s="96">
        <f t="shared" si="1"/>
        <v>0.06850621527430681</v>
      </c>
      <c r="V11" s="97">
        <f aca="true" t="shared" si="9" ref="V11:V48">IF(H11=C11-F11-G11,H11,"KT lai")</f>
        <v>5470901</v>
      </c>
      <c r="W11" s="34">
        <f aca="true" t="shared" si="10" ref="W11:W48">I11+Q11+R11+S11</f>
        <v>5470901</v>
      </c>
      <c r="X11" s="34">
        <f aca="true" t="shared" si="11" ref="X11:X48">V11-W11</f>
        <v>0</v>
      </c>
      <c r="Y11" s="34"/>
      <c r="Z11" s="34"/>
    </row>
    <row r="12" spans="1:26" s="35" customFormat="1" ht="21.75" customHeight="1">
      <c r="A12" s="102">
        <v>1.2</v>
      </c>
      <c r="B12" s="103" t="s">
        <v>63</v>
      </c>
      <c r="C12" s="104">
        <f t="shared" si="3"/>
        <v>20365859</v>
      </c>
      <c r="D12" s="104">
        <f>'[4]05 Nhung'!D11</f>
        <v>7777388</v>
      </c>
      <c r="E12" s="105">
        <v>12588471</v>
      </c>
      <c r="F12" s="105">
        <v>54088</v>
      </c>
      <c r="G12" s="105">
        <v>0</v>
      </c>
      <c r="H12" s="104">
        <f t="shared" si="4"/>
        <v>20311771</v>
      </c>
      <c r="I12" s="104">
        <f t="shared" si="5"/>
        <v>14705239</v>
      </c>
      <c r="J12" s="104">
        <f t="shared" si="6"/>
        <v>12208442</v>
      </c>
      <c r="K12" s="105">
        <v>12208442</v>
      </c>
      <c r="L12" s="105">
        <v>0</v>
      </c>
      <c r="M12" s="105">
        <v>0</v>
      </c>
      <c r="N12" s="105">
        <v>2496797</v>
      </c>
      <c r="O12" s="105">
        <v>0</v>
      </c>
      <c r="P12" s="105">
        <v>0</v>
      </c>
      <c r="Q12" s="106">
        <f t="shared" si="7"/>
        <v>5606532</v>
      </c>
      <c r="R12" s="105">
        <v>0</v>
      </c>
      <c r="S12" s="105">
        <v>0</v>
      </c>
      <c r="T12" s="104">
        <f t="shared" si="8"/>
        <v>8103329</v>
      </c>
      <c r="U12" s="96">
        <f t="shared" si="1"/>
        <v>0.8302103760435312</v>
      </c>
      <c r="V12" s="97">
        <f t="shared" si="9"/>
        <v>20311771</v>
      </c>
      <c r="W12" s="34">
        <f t="shared" si="10"/>
        <v>20311771</v>
      </c>
      <c r="X12" s="34">
        <f t="shared" si="11"/>
        <v>0</v>
      </c>
      <c r="Y12" s="34"/>
      <c r="Z12" s="34"/>
    </row>
    <row r="13" spans="1:26" s="35" customFormat="1" ht="21.75" customHeight="1">
      <c r="A13" s="102">
        <v>1.3</v>
      </c>
      <c r="B13" s="103" t="s">
        <v>6</v>
      </c>
      <c r="C13" s="104">
        <f t="shared" si="3"/>
        <v>639988341</v>
      </c>
      <c r="D13" s="104">
        <f>'[4]05 Phuong'!D11</f>
        <v>632757021</v>
      </c>
      <c r="E13" s="105">
        <v>7231320</v>
      </c>
      <c r="F13" s="105">
        <v>543865</v>
      </c>
      <c r="G13" s="105">
        <v>0</v>
      </c>
      <c r="H13" s="104">
        <f t="shared" si="4"/>
        <v>639444476</v>
      </c>
      <c r="I13" s="104">
        <f t="shared" si="5"/>
        <v>638580553</v>
      </c>
      <c r="J13" s="104">
        <f t="shared" si="6"/>
        <v>631729689</v>
      </c>
      <c r="K13" s="105">
        <v>857880</v>
      </c>
      <c r="L13" s="105">
        <v>630871809</v>
      </c>
      <c r="M13" s="105">
        <v>0</v>
      </c>
      <c r="N13" s="105">
        <v>6850864</v>
      </c>
      <c r="O13" s="105">
        <v>0</v>
      </c>
      <c r="P13" s="105">
        <v>0</v>
      </c>
      <c r="Q13" s="106">
        <f t="shared" si="7"/>
        <v>863923</v>
      </c>
      <c r="R13" s="105">
        <v>0</v>
      </c>
      <c r="S13" s="105">
        <v>0</v>
      </c>
      <c r="T13" s="104">
        <f>SUM(N13:S13)</f>
        <v>7714787</v>
      </c>
      <c r="U13" s="96">
        <f t="shared" si="1"/>
        <v>0.9892717309228801</v>
      </c>
      <c r="V13" s="97">
        <f t="shared" si="9"/>
        <v>639444476</v>
      </c>
      <c r="W13" s="34">
        <f>I13+Q13+R13+S13</f>
        <v>639444476</v>
      </c>
      <c r="X13" s="34">
        <f t="shared" si="11"/>
        <v>0</v>
      </c>
      <c r="Y13" s="34"/>
      <c r="Z13" s="34"/>
    </row>
    <row r="14" spans="1:26" s="35" customFormat="1" ht="21.75" customHeight="1">
      <c r="A14" s="102">
        <v>1.4</v>
      </c>
      <c r="B14" s="103" t="s">
        <v>130</v>
      </c>
      <c r="C14" s="104">
        <f t="shared" si="3"/>
        <v>7920</v>
      </c>
      <c r="D14" s="153"/>
      <c r="E14" s="105">
        <v>7920</v>
      </c>
      <c r="F14" s="105">
        <v>0</v>
      </c>
      <c r="G14" s="105">
        <v>0</v>
      </c>
      <c r="H14" s="104">
        <f>C14-G14-F14</f>
        <v>7920</v>
      </c>
      <c r="I14" s="104">
        <f t="shared" si="5"/>
        <v>7920</v>
      </c>
      <c r="J14" s="104">
        <f>K14+L14+M14</f>
        <v>6720</v>
      </c>
      <c r="K14" s="105">
        <v>6720</v>
      </c>
      <c r="L14" s="105">
        <v>0</v>
      </c>
      <c r="M14" s="105">
        <v>0</v>
      </c>
      <c r="N14" s="105">
        <v>1200</v>
      </c>
      <c r="O14" s="105">
        <v>0</v>
      </c>
      <c r="P14" s="105">
        <v>0</v>
      </c>
      <c r="Q14" s="106">
        <f t="shared" si="7"/>
        <v>0</v>
      </c>
      <c r="R14" s="105"/>
      <c r="S14" s="105"/>
      <c r="T14" s="104">
        <f>SUM(N14:S14)</f>
        <v>1200</v>
      </c>
      <c r="U14" s="96">
        <f>IF(I14&lt;&gt;0,J14/I14,"")</f>
        <v>0.8484848484848485</v>
      </c>
      <c r="V14" s="97">
        <f t="shared" si="9"/>
        <v>7920</v>
      </c>
      <c r="W14" s="34">
        <f>I14+Q14+R14+S14</f>
        <v>7920</v>
      </c>
      <c r="X14" s="34">
        <f t="shared" si="11"/>
        <v>0</v>
      </c>
      <c r="Y14" s="34"/>
      <c r="Z14" s="34"/>
    </row>
    <row r="15" spans="1:26" s="35" customFormat="1" ht="21.75" customHeight="1">
      <c r="A15" s="102">
        <v>1.5</v>
      </c>
      <c r="B15" s="103" t="s">
        <v>64</v>
      </c>
      <c r="C15" s="104">
        <f t="shared" si="3"/>
        <v>1534696</v>
      </c>
      <c r="D15" s="107">
        <f>'[4]05 Hoan'!D11</f>
        <v>284397</v>
      </c>
      <c r="E15" s="105">
        <v>1250299</v>
      </c>
      <c r="F15" s="105">
        <v>105740</v>
      </c>
      <c r="G15" s="105">
        <v>0</v>
      </c>
      <c r="H15" s="104">
        <f>C15-G15-F15</f>
        <v>1428956</v>
      </c>
      <c r="I15" s="104">
        <f t="shared" si="5"/>
        <v>1211640</v>
      </c>
      <c r="J15" s="104">
        <f>K15+L15+M15</f>
        <v>1014753</v>
      </c>
      <c r="K15" s="105">
        <v>994753</v>
      </c>
      <c r="L15" s="105">
        <v>20000</v>
      </c>
      <c r="M15" s="105">
        <v>0</v>
      </c>
      <c r="N15" s="105">
        <v>196887</v>
      </c>
      <c r="O15" s="105">
        <v>0</v>
      </c>
      <c r="P15" s="105">
        <v>0</v>
      </c>
      <c r="Q15" s="106">
        <f t="shared" si="7"/>
        <v>217316</v>
      </c>
      <c r="R15" s="105">
        <v>0</v>
      </c>
      <c r="S15" s="105">
        <v>0</v>
      </c>
      <c r="T15" s="104">
        <f>SUM(N15:S15)</f>
        <v>414203</v>
      </c>
      <c r="U15" s="96">
        <f>IF(I15&lt;&gt;0,J15/I15,"")</f>
        <v>0.8375037139744479</v>
      </c>
      <c r="V15" s="97">
        <f>IF(H15=C15-F15-G15,H15,"KT lai")</f>
        <v>1428956</v>
      </c>
      <c r="W15" s="34">
        <f>I15+Q15+R15+S15</f>
        <v>1428956</v>
      </c>
      <c r="X15" s="34">
        <f>V15-W15</f>
        <v>0</v>
      </c>
      <c r="Y15" s="34"/>
      <c r="Z15" s="34"/>
    </row>
    <row r="16" spans="1:26" s="35" customFormat="1" ht="21.75" customHeight="1">
      <c r="A16" s="102">
        <v>1.6</v>
      </c>
      <c r="B16" s="103" t="s">
        <v>65</v>
      </c>
      <c r="C16" s="104">
        <f t="shared" si="3"/>
        <v>13122458</v>
      </c>
      <c r="D16" s="104">
        <f>'[4]05 Hiep'!D11</f>
        <v>11385375</v>
      </c>
      <c r="E16" s="105">
        <v>1737083</v>
      </c>
      <c r="F16" s="105">
        <v>985108</v>
      </c>
      <c r="G16" s="105">
        <v>0</v>
      </c>
      <c r="H16" s="104">
        <f t="shared" si="4"/>
        <v>12137350</v>
      </c>
      <c r="I16" s="104">
        <f t="shared" si="5"/>
        <v>6874495</v>
      </c>
      <c r="J16" s="104">
        <f t="shared" si="6"/>
        <v>1329140</v>
      </c>
      <c r="K16" s="105">
        <v>1329140</v>
      </c>
      <c r="L16" s="105">
        <v>0</v>
      </c>
      <c r="M16" s="105">
        <v>0</v>
      </c>
      <c r="N16" s="105">
        <v>5545355</v>
      </c>
      <c r="O16" s="105">
        <v>0</v>
      </c>
      <c r="P16" s="105">
        <v>0</v>
      </c>
      <c r="Q16" s="106">
        <f t="shared" si="7"/>
        <v>5262855</v>
      </c>
      <c r="R16" s="105">
        <v>0</v>
      </c>
      <c r="S16" s="105">
        <v>0</v>
      </c>
      <c r="T16" s="104">
        <f t="shared" si="8"/>
        <v>10808210</v>
      </c>
      <c r="U16" s="96">
        <f>IF(I16&lt;&gt;0,J16/I16,"")</f>
        <v>0.19334365651586044</v>
      </c>
      <c r="V16" s="97">
        <f t="shared" si="9"/>
        <v>12137350</v>
      </c>
      <c r="W16" s="34">
        <f t="shared" si="10"/>
        <v>12137350</v>
      </c>
      <c r="X16" s="34">
        <f t="shared" si="11"/>
        <v>0</v>
      </c>
      <c r="Y16" s="34"/>
      <c r="Z16" s="34"/>
    </row>
    <row r="17" spans="1:26" s="45" customFormat="1" ht="33" customHeight="1">
      <c r="A17" s="98" t="s">
        <v>66</v>
      </c>
      <c r="B17" s="99" t="s">
        <v>67</v>
      </c>
      <c r="C17" s="108">
        <f>E17+D17</f>
        <v>547956724</v>
      </c>
      <c r="D17" s="105">
        <f>SUM(D18,D23,D28,D34,D39,D44)</f>
        <v>303697516</v>
      </c>
      <c r="E17" s="109">
        <f>SUM(E18,E23,E28,E34,E39,E44)</f>
        <v>244259208</v>
      </c>
      <c r="F17" s="109">
        <f>SUM(F18,F23,F28,F34,F39,F44)</f>
        <v>176051046</v>
      </c>
      <c r="G17" s="109">
        <f>SUM(G18,G23,G28,G34,G39,G44)</f>
        <v>0</v>
      </c>
      <c r="H17" s="100">
        <f>H18+H23+H28+H34+H39+H44</f>
        <v>371905678</v>
      </c>
      <c r="I17" s="100">
        <f>I18+I23+I28+I34+I39+I44</f>
        <v>141762867</v>
      </c>
      <c r="J17" s="100">
        <f>J18+J23+J28+J34+J39+J44</f>
        <v>53211861</v>
      </c>
      <c r="K17" s="100">
        <f aca="true" t="shared" si="12" ref="K17:P17">K18+K23+K28+K34+K39+K44</f>
        <v>41140928</v>
      </c>
      <c r="L17" s="100">
        <f t="shared" si="12"/>
        <v>12068177</v>
      </c>
      <c r="M17" s="100">
        <f t="shared" si="12"/>
        <v>2756</v>
      </c>
      <c r="N17" s="100">
        <f t="shared" si="12"/>
        <v>88529459</v>
      </c>
      <c r="O17" s="100">
        <f t="shared" si="12"/>
        <v>0</v>
      </c>
      <c r="P17" s="100">
        <f t="shared" si="12"/>
        <v>21547</v>
      </c>
      <c r="Q17" s="100">
        <f>Q18+Q23+Q28+Q34+Q39+Q44</f>
        <v>230039588</v>
      </c>
      <c r="R17" s="105">
        <f>SUM(R18,R23,R28,R34,R39,R44)</f>
        <v>0</v>
      </c>
      <c r="S17" s="105">
        <f>SUM(S18,S23,S28,S34,S39,S44)</f>
        <v>103223</v>
      </c>
      <c r="T17" s="100">
        <f>T18+T23+T28+T34+T39+T44</f>
        <v>318693817</v>
      </c>
      <c r="U17" s="101">
        <f t="shared" si="1"/>
        <v>0.3753582452589648</v>
      </c>
      <c r="V17" s="97">
        <f t="shared" si="9"/>
        <v>371905678</v>
      </c>
      <c r="W17" s="34">
        <f t="shared" si="10"/>
        <v>371905678</v>
      </c>
      <c r="X17" s="34">
        <f t="shared" si="11"/>
        <v>0</v>
      </c>
      <c r="Y17" s="34"/>
      <c r="Z17" s="34"/>
    </row>
    <row r="18" spans="1:26" s="45" customFormat="1" ht="23.25" customHeight="1">
      <c r="A18" s="110">
        <v>1</v>
      </c>
      <c r="B18" s="99" t="s">
        <v>68</v>
      </c>
      <c r="C18" s="108">
        <f>E18+D18</f>
        <v>185044281</v>
      </c>
      <c r="D18" s="154">
        <f>SUM(D19:D22)</f>
        <v>6785687</v>
      </c>
      <c r="E18" s="109">
        <f>SUM(E19:E22)</f>
        <v>178258594</v>
      </c>
      <c r="F18" s="109">
        <f>SUM(F19:F22)</f>
        <v>51000</v>
      </c>
      <c r="G18" s="109">
        <f>SUM(G19:G22)</f>
        <v>0</v>
      </c>
      <c r="H18" s="100">
        <f aca="true" t="shared" si="13" ref="H18:S18">SUM(H19:H22)</f>
        <v>184993281</v>
      </c>
      <c r="I18" s="100">
        <f t="shared" si="13"/>
        <v>19393130</v>
      </c>
      <c r="J18" s="100">
        <f t="shared" si="13"/>
        <v>7656984</v>
      </c>
      <c r="K18" s="100">
        <f t="shared" si="13"/>
        <v>2672588</v>
      </c>
      <c r="L18" s="100">
        <f t="shared" si="13"/>
        <v>4984396</v>
      </c>
      <c r="M18" s="100">
        <f t="shared" si="13"/>
        <v>0</v>
      </c>
      <c r="N18" s="100">
        <f t="shared" si="13"/>
        <v>11717085</v>
      </c>
      <c r="O18" s="100">
        <f t="shared" si="13"/>
        <v>0</v>
      </c>
      <c r="P18" s="100">
        <f t="shared" si="13"/>
        <v>19061</v>
      </c>
      <c r="Q18" s="100">
        <f t="shared" si="13"/>
        <v>165600151</v>
      </c>
      <c r="R18" s="105">
        <f t="shared" si="13"/>
        <v>0</v>
      </c>
      <c r="S18" s="105">
        <f t="shared" si="13"/>
        <v>0</v>
      </c>
      <c r="T18" s="100">
        <f>SUM(T19:T22)</f>
        <v>177336297</v>
      </c>
      <c r="U18" s="101">
        <f t="shared" si="1"/>
        <v>0.3948297154714066</v>
      </c>
      <c r="V18" s="97">
        <f t="shared" si="9"/>
        <v>184993281</v>
      </c>
      <c r="W18" s="34">
        <f t="shared" si="10"/>
        <v>184993281</v>
      </c>
      <c r="X18" s="34">
        <f t="shared" si="11"/>
        <v>0</v>
      </c>
      <c r="Y18" s="34"/>
      <c r="Z18" s="34"/>
    </row>
    <row r="19" spans="1:26" s="35" customFormat="1" ht="24.75" customHeight="1">
      <c r="A19" s="102">
        <v>1.1</v>
      </c>
      <c r="B19" s="103" t="s">
        <v>69</v>
      </c>
      <c r="C19" s="108">
        <f>E19+D19</f>
        <v>166643893</v>
      </c>
      <c r="D19" s="156">
        <v>1657944</v>
      </c>
      <c r="E19" s="105">
        <v>164985949</v>
      </c>
      <c r="F19" s="105">
        <v>0</v>
      </c>
      <c r="G19" s="105">
        <v>0</v>
      </c>
      <c r="H19" s="104">
        <f t="shared" si="4"/>
        <v>166643893</v>
      </c>
      <c r="I19" s="104">
        <f>J19+N19+O19+P19</f>
        <v>3485399</v>
      </c>
      <c r="J19" s="104">
        <f t="shared" si="6"/>
        <v>2139848</v>
      </c>
      <c r="K19" s="105">
        <v>1902139</v>
      </c>
      <c r="L19" s="105">
        <v>237709</v>
      </c>
      <c r="M19" s="105">
        <v>0</v>
      </c>
      <c r="N19" s="105">
        <v>1345551</v>
      </c>
      <c r="O19" s="105">
        <v>0</v>
      </c>
      <c r="P19" s="105">
        <v>0</v>
      </c>
      <c r="Q19" s="111">
        <f>H19-I19-R19-S19</f>
        <v>163158494</v>
      </c>
      <c r="R19" s="105">
        <v>0</v>
      </c>
      <c r="S19" s="105">
        <v>0</v>
      </c>
      <c r="T19" s="104">
        <f t="shared" si="8"/>
        <v>164504045</v>
      </c>
      <c r="U19" s="96">
        <f t="shared" si="1"/>
        <v>0.6139463516228701</v>
      </c>
      <c r="V19" s="97">
        <f t="shared" si="9"/>
        <v>166643893</v>
      </c>
      <c r="W19" s="34">
        <f t="shared" si="10"/>
        <v>166643893</v>
      </c>
      <c r="X19" s="34">
        <f t="shared" si="11"/>
        <v>0</v>
      </c>
      <c r="Y19" s="34"/>
      <c r="Z19" s="34"/>
    </row>
    <row r="20" spans="1:26" s="35" customFormat="1" ht="24.75" customHeight="1">
      <c r="A20" s="102">
        <v>1.2</v>
      </c>
      <c r="B20" s="103" t="s">
        <v>70</v>
      </c>
      <c r="C20" s="108">
        <f aca="true" t="shared" si="14" ref="C20:C48">E20+D20</f>
        <v>15771176</v>
      </c>
      <c r="D20" s="156">
        <v>3060043</v>
      </c>
      <c r="E20" s="105">
        <v>12711133</v>
      </c>
      <c r="F20" s="105">
        <v>0</v>
      </c>
      <c r="G20" s="105">
        <v>0</v>
      </c>
      <c r="H20" s="104">
        <f t="shared" si="4"/>
        <v>15771176</v>
      </c>
      <c r="I20" s="104">
        <f aca="true" t="shared" si="15" ref="I20:I48">J20+N20+O20+P20</f>
        <v>14264465</v>
      </c>
      <c r="J20" s="104">
        <f t="shared" si="6"/>
        <v>5010478</v>
      </c>
      <c r="K20" s="105">
        <v>311297</v>
      </c>
      <c r="L20" s="105">
        <v>4699181</v>
      </c>
      <c r="M20" s="105">
        <v>0</v>
      </c>
      <c r="N20" s="105">
        <v>9234926</v>
      </c>
      <c r="O20" s="105">
        <v>0</v>
      </c>
      <c r="P20" s="105">
        <v>19061</v>
      </c>
      <c r="Q20" s="111">
        <f>H20-I20-R20-S20</f>
        <v>1506711</v>
      </c>
      <c r="R20" s="105">
        <v>0</v>
      </c>
      <c r="S20" s="105">
        <v>0</v>
      </c>
      <c r="T20" s="104">
        <f t="shared" si="8"/>
        <v>10760698</v>
      </c>
      <c r="U20" s="96">
        <f t="shared" si="1"/>
        <v>0.3512559356414699</v>
      </c>
      <c r="V20" s="97">
        <f t="shared" si="9"/>
        <v>15771176</v>
      </c>
      <c r="W20" s="34">
        <f t="shared" si="10"/>
        <v>15771176</v>
      </c>
      <c r="X20" s="34">
        <f t="shared" si="11"/>
        <v>0</v>
      </c>
      <c r="Y20" s="34"/>
      <c r="Z20" s="34"/>
    </row>
    <row r="21" spans="1:26" s="35" customFormat="1" ht="24.75" customHeight="1">
      <c r="A21" s="102">
        <v>1.3</v>
      </c>
      <c r="B21" s="103" t="s">
        <v>71</v>
      </c>
      <c r="C21" s="108">
        <f t="shared" si="14"/>
        <v>2453228</v>
      </c>
      <c r="D21" s="156">
        <v>1946231</v>
      </c>
      <c r="E21" s="105">
        <v>506997</v>
      </c>
      <c r="F21" s="105">
        <v>51000</v>
      </c>
      <c r="G21" s="105">
        <v>0</v>
      </c>
      <c r="H21" s="104">
        <f t="shared" si="4"/>
        <v>2402228</v>
      </c>
      <c r="I21" s="104">
        <f t="shared" si="15"/>
        <v>1518093</v>
      </c>
      <c r="J21" s="104">
        <f t="shared" si="6"/>
        <v>396043</v>
      </c>
      <c r="K21" s="105">
        <v>352593</v>
      </c>
      <c r="L21" s="105">
        <v>43450</v>
      </c>
      <c r="M21" s="105">
        <v>0</v>
      </c>
      <c r="N21" s="105">
        <v>1122050</v>
      </c>
      <c r="O21" s="105">
        <v>0</v>
      </c>
      <c r="P21" s="105">
        <v>0</v>
      </c>
      <c r="Q21" s="111">
        <f>H21-I21-R21-S21</f>
        <v>884135</v>
      </c>
      <c r="R21" s="105">
        <v>0</v>
      </c>
      <c r="S21" s="105">
        <v>0</v>
      </c>
      <c r="T21" s="104">
        <f t="shared" si="8"/>
        <v>2006185</v>
      </c>
      <c r="U21" s="96">
        <f t="shared" si="1"/>
        <v>0.26088190907935155</v>
      </c>
      <c r="V21" s="97">
        <f t="shared" si="9"/>
        <v>2402228</v>
      </c>
      <c r="W21" s="34">
        <f t="shared" si="10"/>
        <v>2402228</v>
      </c>
      <c r="X21" s="34">
        <f t="shared" si="11"/>
        <v>0</v>
      </c>
      <c r="Y21" s="34"/>
      <c r="Z21" s="34"/>
    </row>
    <row r="22" spans="1:26" s="35" customFormat="1" ht="24.75" customHeight="1">
      <c r="A22" s="102">
        <v>1.4</v>
      </c>
      <c r="B22" s="103" t="s">
        <v>72</v>
      </c>
      <c r="C22" s="108">
        <f t="shared" si="14"/>
        <v>175984</v>
      </c>
      <c r="D22" s="157">
        <v>121469</v>
      </c>
      <c r="E22" s="105">
        <v>54515</v>
      </c>
      <c r="F22" s="105">
        <v>0</v>
      </c>
      <c r="G22" s="105">
        <v>0</v>
      </c>
      <c r="H22" s="104">
        <f t="shared" si="4"/>
        <v>175984</v>
      </c>
      <c r="I22" s="104">
        <f t="shared" si="15"/>
        <v>125173</v>
      </c>
      <c r="J22" s="104">
        <f t="shared" si="6"/>
        <v>110615</v>
      </c>
      <c r="K22" s="105">
        <v>106559</v>
      </c>
      <c r="L22" s="105">
        <v>4056</v>
      </c>
      <c r="M22" s="105">
        <v>0</v>
      </c>
      <c r="N22" s="105">
        <v>14558</v>
      </c>
      <c r="O22" s="105">
        <v>0</v>
      </c>
      <c r="P22" s="105">
        <v>0</v>
      </c>
      <c r="Q22" s="111">
        <f>H22-I22-R22-S22</f>
        <v>50811</v>
      </c>
      <c r="R22" s="105">
        <v>0</v>
      </c>
      <c r="S22" s="105">
        <v>0</v>
      </c>
      <c r="T22" s="104">
        <f t="shared" si="8"/>
        <v>65369</v>
      </c>
      <c r="U22" s="96">
        <f t="shared" si="1"/>
        <v>0.8836969634026507</v>
      </c>
      <c r="V22" s="97">
        <f t="shared" si="9"/>
        <v>175984</v>
      </c>
      <c r="W22" s="34">
        <f t="shared" si="10"/>
        <v>175984</v>
      </c>
      <c r="X22" s="34">
        <f t="shared" si="11"/>
        <v>0</v>
      </c>
      <c r="Y22" s="34"/>
      <c r="Z22" s="34"/>
    </row>
    <row r="23" spans="1:26" s="45" customFormat="1" ht="23.25" customHeight="1">
      <c r="A23" s="110">
        <v>2</v>
      </c>
      <c r="B23" s="99" t="s">
        <v>73</v>
      </c>
      <c r="C23" s="108">
        <f t="shared" si="14"/>
        <v>170841614</v>
      </c>
      <c r="D23" s="112">
        <f aca="true" t="shared" si="16" ref="D23:P23">SUM(D24:D27)</f>
        <v>165388970</v>
      </c>
      <c r="E23" s="109">
        <f>SUM(E24:E27)</f>
        <v>5452644</v>
      </c>
      <c r="F23" s="109">
        <f>SUM(F24:F27)</f>
        <v>164519094</v>
      </c>
      <c r="G23" s="109">
        <f>SUM(G24:G27)</f>
        <v>0</v>
      </c>
      <c r="H23" s="100">
        <f t="shared" si="16"/>
        <v>6322520</v>
      </c>
      <c r="I23" s="100">
        <f t="shared" si="16"/>
        <v>3046711</v>
      </c>
      <c r="J23" s="100">
        <f t="shared" si="16"/>
        <v>2258775</v>
      </c>
      <c r="K23" s="100">
        <f t="shared" si="16"/>
        <v>1062052</v>
      </c>
      <c r="L23" s="100">
        <f t="shared" si="16"/>
        <v>1193967</v>
      </c>
      <c r="M23" s="100">
        <f t="shared" si="16"/>
        <v>2756</v>
      </c>
      <c r="N23" s="100">
        <f t="shared" si="16"/>
        <v>787936</v>
      </c>
      <c r="O23" s="100">
        <f t="shared" si="16"/>
        <v>0</v>
      </c>
      <c r="P23" s="100">
        <f t="shared" si="16"/>
        <v>0</v>
      </c>
      <c r="Q23" s="100">
        <f>SUM(Q24:Q27)</f>
        <v>3275809</v>
      </c>
      <c r="R23" s="105">
        <f>SUM(R24:R27)</f>
        <v>0</v>
      </c>
      <c r="S23" s="105">
        <f>SUM(S24:S27)</f>
        <v>0</v>
      </c>
      <c r="T23" s="100">
        <f>SUM(T24:T27)</f>
        <v>4063745</v>
      </c>
      <c r="U23" s="101">
        <f t="shared" si="1"/>
        <v>0.7413814437929951</v>
      </c>
      <c r="V23" s="97">
        <f t="shared" si="9"/>
        <v>6322520</v>
      </c>
      <c r="W23" s="34">
        <f t="shared" si="10"/>
        <v>6322520</v>
      </c>
      <c r="X23" s="34">
        <f t="shared" si="11"/>
        <v>0</v>
      </c>
      <c r="Y23" s="34"/>
      <c r="Z23" s="34"/>
    </row>
    <row r="24" spans="1:26" s="35" customFormat="1" ht="24.75" customHeight="1">
      <c r="A24" s="102">
        <v>2.1</v>
      </c>
      <c r="B24" s="103" t="s">
        <v>74</v>
      </c>
      <c r="C24" s="108">
        <f t="shared" si="14"/>
        <v>163880510</v>
      </c>
      <c r="D24" s="234">
        <v>163333335</v>
      </c>
      <c r="E24" s="105">
        <v>547175</v>
      </c>
      <c r="F24" s="105">
        <v>162798434</v>
      </c>
      <c r="G24" s="105">
        <v>0</v>
      </c>
      <c r="H24" s="104">
        <f t="shared" si="4"/>
        <v>1082076</v>
      </c>
      <c r="I24" s="104">
        <f t="shared" si="15"/>
        <v>1064777</v>
      </c>
      <c r="J24" s="104">
        <f t="shared" si="6"/>
        <v>527652</v>
      </c>
      <c r="K24" s="105">
        <v>515202</v>
      </c>
      <c r="L24" s="105">
        <v>12450</v>
      </c>
      <c r="M24" s="105">
        <v>0</v>
      </c>
      <c r="N24" s="105">
        <v>537125</v>
      </c>
      <c r="O24" s="105">
        <v>0</v>
      </c>
      <c r="P24" s="105">
        <v>0</v>
      </c>
      <c r="Q24" s="111">
        <f>H24-I24-R24-S24</f>
        <v>17299</v>
      </c>
      <c r="R24" s="105">
        <v>0</v>
      </c>
      <c r="S24" s="105">
        <v>0</v>
      </c>
      <c r="T24" s="104">
        <f t="shared" si="8"/>
        <v>554424</v>
      </c>
      <c r="U24" s="96">
        <f t="shared" si="1"/>
        <v>0.4955516507212308</v>
      </c>
      <c r="V24" s="97">
        <f t="shared" si="9"/>
        <v>1082076</v>
      </c>
      <c r="W24" s="34">
        <f t="shared" si="10"/>
        <v>1082076</v>
      </c>
      <c r="X24" s="34">
        <f t="shared" si="11"/>
        <v>0</v>
      </c>
      <c r="Y24" s="34"/>
      <c r="Z24" s="34"/>
    </row>
    <row r="25" spans="1:26" s="35" customFormat="1" ht="24.75" customHeight="1">
      <c r="A25" s="102">
        <v>2.2</v>
      </c>
      <c r="B25" s="103" t="s">
        <v>75</v>
      </c>
      <c r="C25" s="108">
        <f t="shared" si="14"/>
        <v>537220</v>
      </c>
      <c r="D25" s="234">
        <v>426542</v>
      </c>
      <c r="E25" s="105">
        <v>110678</v>
      </c>
      <c r="F25" s="105">
        <v>0</v>
      </c>
      <c r="G25" s="105">
        <v>0</v>
      </c>
      <c r="H25" s="104">
        <f t="shared" si="4"/>
        <v>537220</v>
      </c>
      <c r="I25" s="104">
        <f t="shared" si="15"/>
        <v>260293</v>
      </c>
      <c r="J25" s="104">
        <f t="shared" si="6"/>
        <v>135920</v>
      </c>
      <c r="K25" s="105">
        <v>109110</v>
      </c>
      <c r="L25" s="105">
        <v>26810</v>
      </c>
      <c r="M25" s="105">
        <v>0</v>
      </c>
      <c r="N25" s="105">
        <v>124373</v>
      </c>
      <c r="O25" s="105">
        <v>0</v>
      </c>
      <c r="P25" s="105">
        <v>0</v>
      </c>
      <c r="Q25" s="111">
        <f>H25-I25-R25-S25</f>
        <v>276927</v>
      </c>
      <c r="R25" s="105">
        <v>0</v>
      </c>
      <c r="S25" s="105">
        <v>0</v>
      </c>
      <c r="T25" s="104">
        <f t="shared" si="8"/>
        <v>401300</v>
      </c>
      <c r="U25" s="96">
        <f t="shared" si="1"/>
        <v>0.5221807732055799</v>
      </c>
      <c r="V25" s="97">
        <f t="shared" si="9"/>
        <v>537220</v>
      </c>
      <c r="W25" s="34">
        <f t="shared" si="10"/>
        <v>537220</v>
      </c>
      <c r="X25" s="34">
        <f t="shared" si="11"/>
        <v>0</v>
      </c>
      <c r="Y25" s="34"/>
      <c r="Z25" s="34"/>
    </row>
    <row r="26" spans="1:26" s="35" customFormat="1" ht="24.75" customHeight="1">
      <c r="A26" s="102">
        <v>2.3</v>
      </c>
      <c r="B26" s="103" t="s">
        <v>76</v>
      </c>
      <c r="C26" s="108">
        <f t="shared" si="14"/>
        <v>6415784</v>
      </c>
      <c r="D26" s="234">
        <v>1629093</v>
      </c>
      <c r="E26" s="105">
        <v>4786691</v>
      </c>
      <c r="F26" s="105">
        <v>1720660</v>
      </c>
      <c r="G26" s="105">
        <v>0</v>
      </c>
      <c r="H26" s="104">
        <f t="shared" si="4"/>
        <v>4695124</v>
      </c>
      <c r="I26" s="104">
        <f t="shared" si="15"/>
        <v>1713541</v>
      </c>
      <c r="J26" s="104">
        <f t="shared" si="6"/>
        <v>1587103</v>
      </c>
      <c r="K26" s="105">
        <v>429640</v>
      </c>
      <c r="L26" s="105">
        <v>1154707</v>
      </c>
      <c r="M26" s="105">
        <v>2756</v>
      </c>
      <c r="N26" s="105">
        <v>126438</v>
      </c>
      <c r="O26" s="105">
        <v>0</v>
      </c>
      <c r="P26" s="105">
        <v>0</v>
      </c>
      <c r="Q26" s="111">
        <f>H26-I26-R26-S26</f>
        <v>2981583</v>
      </c>
      <c r="R26" s="105">
        <v>0</v>
      </c>
      <c r="S26" s="105">
        <v>0</v>
      </c>
      <c r="T26" s="104">
        <f t="shared" si="8"/>
        <v>3108021</v>
      </c>
      <c r="U26" s="96">
        <f t="shared" si="1"/>
        <v>0.9262124454565137</v>
      </c>
      <c r="V26" s="97">
        <f t="shared" si="9"/>
        <v>4695124</v>
      </c>
      <c r="W26" s="34">
        <f t="shared" si="10"/>
        <v>4695124</v>
      </c>
      <c r="X26" s="34">
        <f t="shared" si="11"/>
        <v>0</v>
      </c>
      <c r="Y26" s="34"/>
      <c r="Z26" s="34"/>
    </row>
    <row r="27" spans="1:26" s="35" customFormat="1" ht="24.75" customHeight="1">
      <c r="A27" s="102">
        <v>2.4</v>
      </c>
      <c r="B27" s="103" t="s">
        <v>77</v>
      </c>
      <c r="C27" s="108">
        <f t="shared" si="14"/>
        <v>8100</v>
      </c>
      <c r="D27" s="234">
        <v>0</v>
      </c>
      <c r="E27" s="105">
        <v>8100</v>
      </c>
      <c r="F27" s="105">
        <v>0</v>
      </c>
      <c r="G27" s="105">
        <v>0</v>
      </c>
      <c r="H27" s="104">
        <f t="shared" si="4"/>
        <v>8100</v>
      </c>
      <c r="I27" s="104">
        <f t="shared" si="15"/>
        <v>8100</v>
      </c>
      <c r="J27" s="104">
        <f t="shared" si="6"/>
        <v>8100</v>
      </c>
      <c r="K27" s="105">
        <v>8100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11">
        <f>H27-I27-R27-S27</f>
        <v>0</v>
      </c>
      <c r="R27" s="105">
        <v>0</v>
      </c>
      <c r="S27" s="105">
        <v>0</v>
      </c>
      <c r="T27" s="104">
        <f t="shared" si="8"/>
        <v>0</v>
      </c>
      <c r="U27" s="96">
        <f t="shared" si="1"/>
        <v>1</v>
      </c>
      <c r="V27" s="97">
        <f t="shared" si="9"/>
        <v>8100</v>
      </c>
      <c r="W27" s="34">
        <f t="shared" si="10"/>
        <v>8100</v>
      </c>
      <c r="X27" s="34">
        <f t="shared" si="11"/>
        <v>0</v>
      </c>
      <c r="Y27" s="34"/>
      <c r="Z27" s="34"/>
    </row>
    <row r="28" spans="1:26" s="45" customFormat="1" ht="28.5" customHeight="1">
      <c r="A28" s="110">
        <v>3</v>
      </c>
      <c r="B28" s="99" t="s">
        <v>78</v>
      </c>
      <c r="C28" s="108">
        <f t="shared" si="14"/>
        <v>20099394</v>
      </c>
      <c r="D28" s="112">
        <f>SUM(D29:D33)</f>
        <v>15000394</v>
      </c>
      <c r="E28" s="109">
        <f>SUM(E29:E33)</f>
        <v>5099000</v>
      </c>
      <c r="F28" s="109">
        <f>SUM(F29:F33)</f>
        <v>1600</v>
      </c>
      <c r="G28" s="109">
        <f>SUM(G29:G33)</f>
        <v>0</v>
      </c>
      <c r="H28" s="100">
        <f>SUM(H29:H33)</f>
        <v>20097794</v>
      </c>
      <c r="I28" s="100">
        <f aca="true" t="shared" si="17" ref="I28:T28">SUM(I29:I33)</f>
        <v>15500023</v>
      </c>
      <c r="J28" s="100">
        <f t="shared" si="17"/>
        <v>3350047</v>
      </c>
      <c r="K28" s="100">
        <f t="shared" si="17"/>
        <v>2909738</v>
      </c>
      <c r="L28" s="100">
        <f t="shared" si="17"/>
        <v>440309</v>
      </c>
      <c r="M28" s="100">
        <f t="shared" si="17"/>
        <v>0</v>
      </c>
      <c r="N28" s="100">
        <f t="shared" si="17"/>
        <v>12149976</v>
      </c>
      <c r="O28" s="100">
        <f t="shared" si="17"/>
        <v>0</v>
      </c>
      <c r="P28" s="100">
        <f t="shared" si="17"/>
        <v>0</v>
      </c>
      <c r="Q28" s="100">
        <f t="shared" si="17"/>
        <v>4494548</v>
      </c>
      <c r="R28" s="105">
        <f t="shared" si="17"/>
        <v>0</v>
      </c>
      <c r="S28" s="105">
        <f t="shared" si="17"/>
        <v>103223</v>
      </c>
      <c r="T28" s="100">
        <f t="shared" si="17"/>
        <v>16747747</v>
      </c>
      <c r="U28" s="101">
        <f t="shared" si="1"/>
        <v>0.2161317438045092</v>
      </c>
      <c r="V28" s="97">
        <f t="shared" si="9"/>
        <v>20097794</v>
      </c>
      <c r="W28" s="34">
        <f t="shared" si="10"/>
        <v>20097794</v>
      </c>
      <c r="X28" s="34">
        <f t="shared" si="11"/>
        <v>0</v>
      </c>
      <c r="Y28" s="34"/>
      <c r="Z28" s="34"/>
    </row>
    <row r="29" spans="1:26" s="35" customFormat="1" ht="20.25" customHeight="1">
      <c r="A29" s="102">
        <v>3.1</v>
      </c>
      <c r="B29" s="103" t="s">
        <v>79</v>
      </c>
      <c r="C29" s="108">
        <f t="shared" si="14"/>
        <v>1058169</v>
      </c>
      <c r="D29" s="164">
        <v>1020162</v>
      </c>
      <c r="E29" s="105">
        <v>38007</v>
      </c>
      <c r="F29" s="105">
        <v>0</v>
      </c>
      <c r="G29" s="105">
        <v>0</v>
      </c>
      <c r="H29" s="104">
        <f t="shared" si="4"/>
        <v>1058169</v>
      </c>
      <c r="I29" s="104">
        <f t="shared" si="15"/>
        <v>590745</v>
      </c>
      <c r="J29" s="104">
        <f t="shared" si="6"/>
        <v>46773</v>
      </c>
      <c r="K29" s="105">
        <v>46773</v>
      </c>
      <c r="L29" s="105">
        <v>0</v>
      </c>
      <c r="M29" s="105">
        <v>0</v>
      </c>
      <c r="N29" s="105">
        <v>543972</v>
      </c>
      <c r="O29" s="105">
        <v>0</v>
      </c>
      <c r="P29" s="105">
        <v>0</v>
      </c>
      <c r="Q29" s="111">
        <f>H29-I29-R29-S29</f>
        <v>467424</v>
      </c>
      <c r="R29" s="105">
        <v>0</v>
      </c>
      <c r="S29" s="105">
        <v>0</v>
      </c>
      <c r="T29" s="104">
        <f t="shared" si="8"/>
        <v>1011396</v>
      </c>
      <c r="U29" s="96">
        <f t="shared" si="1"/>
        <v>0.07917629434019754</v>
      </c>
      <c r="V29" s="97">
        <f t="shared" si="9"/>
        <v>1058169</v>
      </c>
      <c r="W29" s="34">
        <f t="shared" si="10"/>
        <v>1058169</v>
      </c>
      <c r="X29" s="34">
        <f t="shared" si="11"/>
        <v>0</v>
      </c>
      <c r="Y29" s="34"/>
      <c r="Z29" s="34"/>
    </row>
    <row r="30" spans="1:26" s="35" customFormat="1" ht="20.25" customHeight="1">
      <c r="A30" s="102">
        <v>3.2</v>
      </c>
      <c r="B30" s="103" t="s">
        <v>80</v>
      </c>
      <c r="C30" s="108">
        <f t="shared" si="14"/>
        <v>4977292</v>
      </c>
      <c r="D30" s="164">
        <v>3919221</v>
      </c>
      <c r="E30" s="105">
        <v>1058071</v>
      </c>
      <c r="F30" s="105">
        <v>1600</v>
      </c>
      <c r="G30" s="105">
        <v>0</v>
      </c>
      <c r="H30" s="104">
        <f t="shared" si="4"/>
        <v>4975692</v>
      </c>
      <c r="I30" s="104">
        <f t="shared" si="15"/>
        <v>2999632</v>
      </c>
      <c r="J30" s="104">
        <f t="shared" si="6"/>
        <v>968423</v>
      </c>
      <c r="K30" s="105">
        <v>968423</v>
      </c>
      <c r="L30" s="105">
        <v>0</v>
      </c>
      <c r="M30" s="105">
        <v>0</v>
      </c>
      <c r="N30" s="105">
        <v>2031209</v>
      </c>
      <c r="O30" s="105">
        <v>0</v>
      </c>
      <c r="P30" s="105">
        <v>0</v>
      </c>
      <c r="Q30" s="111">
        <f>H30-I30-R30-S30</f>
        <v>1872837</v>
      </c>
      <c r="R30" s="105">
        <v>0</v>
      </c>
      <c r="S30" s="105">
        <v>103223</v>
      </c>
      <c r="T30" s="104">
        <f t="shared" si="8"/>
        <v>4007269</v>
      </c>
      <c r="U30" s="96">
        <f t="shared" si="1"/>
        <v>0.3228472692650298</v>
      </c>
      <c r="V30" s="97">
        <f t="shared" si="9"/>
        <v>4975692</v>
      </c>
      <c r="W30" s="34">
        <f t="shared" si="10"/>
        <v>4975692</v>
      </c>
      <c r="X30" s="34">
        <f t="shared" si="11"/>
        <v>0</v>
      </c>
      <c r="Y30" s="34"/>
      <c r="Z30" s="34"/>
    </row>
    <row r="31" spans="1:26" s="35" customFormat="1" ht="20.25" customHeight="1">
      <c r="A31" s="102">
        <v>3.3</v>
      </c>
      <c r="B31" s="103" t="s">
        <v>81</v>
      </c>
      <c r="C31" s="108">
        <f t="shared" si="14"/>
        <v>8020737</v>
      </c>
      <c r="D31" s="164">
        <v>7214699</v>
      </c>
      <c r="E31" s="105">
        <v>806038</v>
      </c>
      <c r="F31" s="105">
        <v>0</v>
      </c>
      <c r="G31" s="105">
        <v>0</v>
      </c>
      <c r="H31" s="104">
        <f t="shared" si="4"/>
        <v>8020737</v>
      </c>
      <c r="I31" s="104">
        <f t="shared" si="15"/>
        <v>6365582</v>
      </c>
      <c r="J31" s="104">
        <f t="shared" si="6"/>
        <v>598763</v>
      </c>
      <c r="K31" s="105">
        <v>398763</v>
      </c>
      <c r="L31" s="105">
        <v>200000</v>
      </c>
      <c r="M31" s="105">
        <v>0</v>
      </c>
      <c r="N31" s="105">
        <v>5766819</v>
      </c>
      <c r="O31" s="105">
        <v>0</v>
      </c>
      <c r="P31" s="105">
        <v>0</v>
      </c>
      <c r="Q31" s="111">
        <f>H31-I31-R31-S31</f>
        <v>1655155</v>
      </c>
      <c r="R31" s="105">
        <v>0</v>
      </c>
      <c r="S31" s="105">
        <v>0</v>
      </c>
      <c r="T31" s="104">
        <f t="shared" si="8"/>
        <v>7421974</v>
      </c>
      <c r="U31" s="96">
        <f t="shared" si="1"/>
        <v>0.094062569612645</v>
      </c>
      <c r="V31" s="97">
        <f t="shared" si="9"/>
        <v>8020737</v>
      </c>
      <c r="W31" s="34">
        <f t="shared" si="10"/>
        <v>8020737</v>
      </c>
      <c r="X31" s="34">
        <f t="shared" si="11"/>
        <v>0</v>
      </c>
      <c r="Y31" s="34"/>
      <c r="Z31" s="34"/>
    </row>
    <row r="32" spans="1:26" s="35" customFormat="1" ht="20.25" customHeight="1">
      <c r="A32" s="102">
        <v>3.4</v>
      </c>
      <c r="B32" s="103" t="s">
        <v>82</v>
      </c>
      <c r="C32" s="108">
        <f t="shared" si="14"/>
        <v>285064</v>
      </c>
      <c r="D32" s="164">
        <v>35464</v>
      </c>
      <c r="E32" s="105">
        <v>249600</v>
      </c>
      <c r="F32" s="105">
        <v>0</v>
      </c>
      <c r="G32" s="105">
        <v>0</v>
      </c>
      <c r="H32" s="104">
        <f t="shared" si="4"/>
        <v>285064</v>
      </c>
      <c r="I32" s="104">
        <f t="shared" si="15"/>
        <v>258276</v>
      </c>
      <c r="J32" s="104">
        <f t="shared" si="6"/>
        <v>256100</v>
      </c>
      <c r="K32" s="105">
        <v>256100</v>
      </c>
      <c r="L32" s="105">
        <v>0</v>
      </c>
      <c r="M32" s="105">
        <v>0</v>
      </c>
      <c r="N32" s="105">
        <v>2176</v>
      </c>
      <c r="O32" s="105">
        <v>0</v>
      </c>
      <c r="P32" s="105">
        <v>0</v>
      </c>
      <c r="Q32" s="111">
        <f>H32-I32-R32-S32</f>
        <v>26788</v>
      </c>
      <c r="R32" s="105">
        <v>0</v>
      </c>
      <c r="S32" s="105">
        <v>0</v>
      </c>
      <c r="T32" s="104">
        <f t="shared" si="8"/>
        <v>28964</v>
      </c>
      <c r="U32" s="96">
        <f t="shared" si="1"/>
        <v>0.9915749043658721</v>
      </c>
      <c r="V32" s="97">
        <f t="shared" si="9"/>
        <v>285064</v>
      </c>
      <c r="W32" s="34">
        <f t="shared" si="10"/>
        <v>285064</v>
      </c>
      <c r="X32" s="34">
        <f t="shared" si="11"/>
        <v>0</v>
      </c>
      <c r="Y32" s="34"/>
      <c r="Z32" s="34"/>
    </row>
    <row r="33" spans="1:26" s="35" customFormat="1" ht="20.25" customHeight="1">
      <c r="A33" s="102">
        <v>3.5</v>
      </c>
      <c r="B33" s="103" t="s">
        <v>83</v>
      </c>
      <c r="C33" s="108">
        <f t="shared" si="14"/>
        <v>5758132</v>
      </c>
      <c r="D33" s="164">
        <v>2810848</v>
      </c>
      <c r="E33" s="105">
        <v>2947284</v>
      </c>
      <c r="F33" s="105">
        <v>0</v>
      </c>
      <c r="G33" s="105">
        <v>0</v>
      </c>
      <c r="H33" s="104">
        <f t="shared" si="4"/>
        <v>5758132</v>
      </c>
      <c r="I33" s="104">
        <f t="shared" si="15"/>
        <v>5285788</v>
      </c>
      <c r="J33" s="104">
        <f t="shared" si="6"/>
        <v>1479988</v>
      </c>
      <c r="K33" s="105">
        <v>1239679</v>
      </c>
      <c r="L33" s="105">
        <v>240309</v>
      </c>
      <c r="M33" s="105">
        <v>0</v>
      </c>
      <c r="N33" s="105">
        <v>3805800</v>
      </c>
      <c r="O33" s="105">
        <v>0</v>
      </c>
      <c r="P33" s="105">
        <v>0</v>
      </c>
      <c r="Q33" s="111">
        <f>H33-I33-R33-S33</f>
        <v>472344</v>
      </c>
      <c r="R33" s="105">
        <v>0</v>
      </c>
      <c r="S33" s="105">
        <v>0</v>
      </c>
      <c r="T33" s="104">
        <f t="shared" si="8"/>
        <v>4278144</v>
      </c>
      <c r="U33" s="96">
        <f t="shared" si="1"/>
        <v>0.27999382495098174</v>
      </c>
      <c r="V33" s="97">
        <f t="shared" si="9"/>
        <v>5758132</v>
      </c>
      <c r="W33" s="34">
        <f t="shared" si="10"/>
        <v>5758132</v>
      </c>
      <c r="X33" s="34">
        <f t="shared" si="11"/>
        <v>0</v>
      </c>
      <c r="Y33" s="34"/>
      <c r="Z33" s="34"/>
    </row>
    <row r="34" spans="1:26" s="45" customFormat="1" ht="25.5" customHeight="1">
      <c r="A34" s="110">
        <v>4</v>
      </c>
      <c r="B34" s="99" t="s">
        <v>84</v>
      </c>
      <c r="C34" s="108">
        <f t="shared" si="14"/>
        <v>24526630</v>
      </c>
      <c r="D34" s="112">
        <f aca="true" t="shared" si="18" ref="D34:P34">SUM(D35:D38)</f>
        <v>3169366</v>
      </c>
      <c r="E34" s="109">
        <f>SUM(E35:E38)</f>
        <v>21357264</v>
      </c>
      <c r="F34" s="109">
        <f>SUM(F35:F38)</f>
        <v>2190</v>
      </c>
      <c r="G34" s="109">
        <f>SUM(G35:G38)</f>
        <v>0</v>
      </c>
      <c r="H34" s="100">
        <f t="shared" si="18"/>
        <v>24524440</v>
      </c>
      <c r="I34" s="100">
        <f t="shared" si="18"/>
        <v>24345406</v>
      </c>
      <c r="J34" s="100">
        <f t="shared" si="18"/>
        <v>16432266</v>
      </c>
      <c r="K34" s="100">
        <f t="shared" si="18"/>
        <v>16432266</v>
      </c>
      <c r="L34" s="100">
        <f t="shared" si="18"/>
        <v>0</v>
      </c>
      <c r="M34" s="100">
        <f t="shared" si="18"/>
        <v>0</v>
      </c>
      <c r="N34" s="100">
        <f t="shared" si="18"/>
        <v>7910654</v>
      </c>
      <c r="O34" s="100">
        <f t="shared" si="18"/>
        <v>0</v>
      </c>
      <c r="P34" s="100">
        <f t="shared" si="18"/>
        <v>2486</v>
      </c>
      <c r="Q34" s="100">
        <f>SUM(Q35:Q38)</f>
        <v>179034</v>
      </c>
      <c r="R34" s="105">
        <f>SUM(R35:R38)</f>
        <v>0</v>
      </c>
      <c r="S34" s="105">
        <f>SUM(S35:S38)</f>
        <v>0</v>
      </c>
      <c r="T34" s="100">
        <f>SUM(T35:T38)</f>
        <v>8092174</v>
      </c>
      <c r="U34" s="101">
        <f t="shared" si="1"/>
        <v>0.6749637282697195</v>
      </c>
      <c r="V34" s="97">
        <f t="shared" si="9"/>
        <v>24524440</v>
      </c>
      <c r="W34" s="34">
        <f t="shared" si="10"/>
        <v>24524440</v>
      </c>
      <c r="X34" s="34">
        <f t="shared" si="11"/>
        <v>0</v>
      </c>
      <c r="Y34" s="34"/>
      <c r="Z34" s="34"/>
    </row>
    <row r="35" spans="1:26" s="35" customFormat="1" ht="20.25" customHeight="1">
      <c r="A35" s="102">
        <v>4.1</v>
      </c>
      <c r="B35" s="103" t="s">
        <v>85</v>
      </c>
      <c r="C35" s="108">
        <f t="shared" si="14"/>
        <v>4891555</v>
      </c>
      <c r="D35" s="158">
        <v>1783474</v>
      </c>
      <c r="E35" s="105">
        <v>3108081</v>
      </c>
      <c r="F35" s="105">
        <v>0</v>
      </c>
      <c r="G35" s="105">
        <v>0</v>
      </c>
      <c r="H35" s="104">
        <f t="shared" si="4"/>
        <v>4891555</v>
      </c>
      <c r="I35" s="104">
        <f t="shared" si="15"/>
        <v>4720555</v>
      </c>
      <c r="J35" s="104">
        <f t="shared" si="6"/>
        <v>2858056</v>
      </c>
      <c r="K35" s="105">
        <v>2858056</v>
      </c>
      <c r="L35" s="105">
        <v>0</v>
      </c>
      <c r="M35" s="105">
        <v>0</v>
      </c>
      <c r="N35" s="105">
        <v>1860013</v>
      </c>
      <c r="O35" s="105">
        <v>0</v>
      </c>
      <c r="P35" s="105">
        <v>2486</v>
      </c>
      <c r="Q35" s="111">
        <f>H35-I35-R35-S35</f>
        <v>171000</v>
      </c>
      <c r="R35" s="105">
        <v>0</v>
      </c>
      <c r="S35" s="105">
        <v>0</v>
      </c>
      <c r="T35" s="104">
        <f t="shared" si="8"/>
        <v>2033499</v>
      </c>
      <c r="U35" s="96">
        <f t="shared" si="1"/>
        <v>0.6054491473989817</v>
      </c>
      <c r="V35" s="97">
        <f t="shared" si="9"/>
        <v>4891555</v>
      </c>
      <c r="W35" s="34">
        <f t="shared" si="10"/>
        <v>4891555</v>
      </c>
      <c r="X35" s="34">
        <f t="shared" si="11"/>
        <v>0</v>
      </c>
      <c r="Y35" s="34"/>
      <c r="Z35" s="34"/>
    </row>
    <row r="36" spans="1:26" s="35" customFormat="1" ht="20.25" customHeight="1">
      <c r="A36" s="102">
        <v>4.2</v>
      </c>
      <c r="B36" s="103" t="s">
        <v>87</v>
      </c>
      <c r="C36" s="108">
        <f t="shared" si="14"/>
        <v>15439036</v>
      </c>
      <c r="D36" s="158">
        <v>1006666</v>
      </c>
      <c r="E36" s="105">
        <v>14432370</v>
      </c>
      <c r="F36" s="105">
        <v>0</v>
      </c>
      <c r="G36" s="105">
        <v>0</v>
      </c>
      <c r="H36" s="104">
        <f t="shared" si="4"/>
        <v>15439036</v>
      </c>
      <c r="I36" s="104">
        <f t="shared" si="15"/>
        <v>15433947</v>
      </c>
      <c r="J36" s="104">
        <f t="shared" si="6"/>
        <v>10989838</v>
      </c>
      <c r="K36" s="105">
        <v>10989838</v>
      </c>
      <c r="L36" s="105">
        <v>0</v>
      </c>
      <c r="M36" s="105">
        <v>0</v>
      </c>
      <c r="N36" s="105">
        <v>4444109</v>
      </c>
      <c r="O36" s="105">
        <v>0</v>
      </c>
      <c r="P36" s="105">
        <v>0</v>
      </c>
      <c r="Q36" s="111">
        <f>H36-I36-R36-S36</f>
        <v>5089</v>
      </c>
      <c r="R36" s="105">
        <v>0</v>
      </c>
      <c r="S36" s="105">
        <v>0</v>
      </c>
      <c r="T36" s="104">
        <f t="shared" si="8"/>
        <v>4449198</v>
      </c>
      <c r="U36" s="96">
        <f t="shared" si="1"/>
        <v>0.7120562225592715</v>
      </c>
      <c r="V36" s="97">
        <f t="shared" si="9"/>
        <v>15439036</v>
      </c>
      <c r="W36" s="34">
        <f t="shared" si="10"/>
        <v>15439036</v>
      </c>
      <c r="X36" s="34">
        <f t="shared" si="11"/>
        <v>0</v>
      </c>
      <c r="Y36" s="34"/>
      <c r="Z36" s="34"/>
    </row>
    <row r="37" spans="1:26" s="35" customFormat="1" ht="20.25" customHeight="1">
      <c r="A37" s="102">
        <v>4.3</v>
      </c>
      <c r="B37" s="103" t="s">
        <v>88</v>
      </c>
      <c r="C37" s="108">
        <f t="shared" si="14"/>
        <v>862569</v>
      </c>
      <c r="D37" s="158">
        <v>374326</v>
      </c>
      <c r="E37" s="105">
        <v>488243</v>
      </c>
      <c r="F37" s="105">
        <v>0</v>
      </c>
      <c r="G37" s="105">
        <v>0</v>
      </c>
      <c r="H37" s="104">
        <f t="shared" si="4"/>
        <v>862569</v>
      </c>
      <c r="I37" s="104">
        <f t="shared" si="15"/>
        <v>859624</v>
      </c>
      <c r="J37" s="104">
        <f t="shared" si="6"/>
        <v>454992</v>
      </c>
      <c r="K37" s="105">
        <v>454992</v>
      </c>
      <c r="L37" s="105">
        <v>0</v>
      </c>
      <c r="M37" s="105">
        <v>0</v>
      </c>
      <c r="N37" s="105">
        <v>404632</v>
      </c>
      <c r="O37" s="105">
        <v>0</v>
      </c>
      <c r="P37" s="105">
        <v>0</v>
      </c>
      <c r="Q37" s="111">
        <f>H37-I37-R37-S37</f>
        <v>2945</v>
      </c>
      <c r="R37" s="105">
        <v>0</v>
      </c>
      <c r="S37" s="105">
        <v>0</v>
      </c>
      <c r="T37" s="104">
        <f t="shared" si="8"/>
        <v>407577</v>
      </c>
      <c r="U37" s="96">
        <f t="shared" si="1"/>
        <v>0.5292918764483077</v>
      </c>
      <c r="V37" s="97">
        <f t="shared" si="9"/>
        <v>862569</v>
      </c>
      <c r="W37" s="34">
        <f t="shared" si="10"/>
        <v>862569</v>
      </c>
      <c r="X37" s="34">
        <f t="shared" si="11"/>
        <v>0</v>
      </c>
      <c r="Y37" s="34"/>
      <c r="Z37" s="34"/>
    </row>
    <row r="38" spans="1:26" s="35" customFormat="1" ht="20.25" customHeight="1">
      <c r="A38" s="102">
        <v>4.4</v>
      </c>
      <c r="B38" s="103" t="s">
        <v>89</v>
      </c>
      <c r="C38" s="108">
        <f t="shared" si="14"/>
        <v>3333470</v>
      </c>
      <c r="D38" s="158">
        <v>4900</v>
      </c>
      <c r="E38" s="105">
        <v>3328570</v>
      </c>
      <c r="F38" s="105">
        <v>2190</v>
      </c>
      <c r="G38" s="105">
        <v>0</v>
      </c>
      <c r="H38" s="104">
        <f t="shared" si="4"/>
        <v>3331280</v>
      </c>
      <c r="I38" s="104">
        <f t="shared" si="15"/>
        <v>3331280</v>
      </c>
      <c r="J38" s="104">
        <f t="shared" si="6"/>
        <v>2129380</v>
      </c>
      <c r="K38" s="105">
        <v>2129380</v>
      </c>
      <c r="L38" s="105">
        <v>0</v>
      </c>
      <c r="M38" s="105">
        <v>0</v>
      </c>
      <c r="N38" s="105">
        <v>1201900</v>
      </c>
      <c r="O38" s="105">
        <v>0</v>
      </c>
      <c r="P38" s="105">
        <v>0</v>
      </c>
      <c r="Q38" s="111">
        <f>H38-I38-R38-S38</f>
        <v>0</v>
      </c>
      <c r="R38" s="105">
        <v>0</v>
      </c>
      <c r="S38" s="105">
        <v>0</v>
      </c>
      <c r="T38" s="104">
        <f t="shared" si="8"/>
        <v>1201900</v>
      </c>
      <c r="U38" s="96">
        <f t="shared" si="1"/>
        <v>0.6392077519752167</v>
      </c>
      <c r="V38" s="97">
        <f t="shared" si="9"/>
        <v>3331280</v>
      </c>
      <c r="W38" s="34">
        <f t="shared" si="10"/>
        <v>3331280</v>
      </c>
      <c r="X38" s="34">
        <f t="shared" si="11"/>
        <v>0</v>
      </c>
      <c r="Y38" s="34"/>
      <c r="Z38" s="34"/>
    </row>
    <row r="39" spans="1:26" s="45" customFormat="1" ht="26.25" customHeight="1">
      <c r="A39" s="110">
        <v>5</v>
      </c>
      <c r="B39" s="99" t="s">
        <v>90</v>
      </c>
      <c r="C39" s="108">
        <f t="shared" si="14"/>
        <v>51929320</v>
      </c>
      <c r="D39" s="112">
        <f>SUM(D40:D43)</f>
        <v>43058412</v>
      </c>
      <c r="E39" s="109">
        <f>SUM(E40:E43)</f>
        <v>8870908</v>
      </c>
      <c r="F39" s="109">
        <f>SUM(F40:F43)</f>
        <v>24950</v>
      </c>
      <c r="G39" s="109">
        <f>SUM(G40:G43)</f>
        <v>0</v>
      </c>
      <c r="H39" s="100">
        <f aca="true" t="shared" si="19" ref="H39:S39">SUM(H40:H43)</f>
        <v>51904370</v>
      </c>
      <c r="I39" s="100">
        <f t="shared" si="19"/>
        <v>36288682</v>
      </c>
      <c r="J39" s="100">
        <f t="shared" si="19"/>
        <v>6544258</v>
      </c>
      <c r="K39" s="100">
        <f t="shared" si="19"/>
        <v>6516888</v>
      </c>
      <c r="L39" s="100">
        <f t="shared" si="19"/>
        <v>27370</v>
      </c>
      <c r="M39" s="100">
        <f t="shared" si="19"/>
        <v>0</v>
      </c>
      <c r="N39" s="100">
        <f t="shared" si="19"/>
        <v>29744424</v>
      </c>
      <c r="O39" s="100">
        <f t="shared" si="19"/>
        <v>0</v>
      </c>
      <c r="P39" s="100">
        <f t="shared" si="19"/>
        <v>0</v>
      </c>
      <c r="Q39" s="100">
        <f t="shared" si="19"/>
        <v>15615688</v>
      </c>
      <c r="R39" s="105">
        <f t="shared" si="19"/>
        <v>0</v>
      </c>
      <c r="S39" s="105">
        <f t="shared" si="19"/>
        <v>0</v>
      </c>
      <c r="T39" s="100">
        <f>SUM(T40:T43)</f>
        <v>45360112</v>
      </c>
      <c r="U39" s="101">
        <f t="shared" si="1"/>
        <v>0.18033881748584862</v>
      </c>
      <c r="V39" s="97">
        <f t="shared" si="9"/>
        <v>51904370</v>
      </c>
      <c r="W39" s="34">
        <f t="shared" si="10"/>
        <v>51904370</v>
      </c>
      <c r="X39" s="34">
        <f t="shared" si="11"/>
        <v>0</v>
      </c>
      <c r="Y39" s="34"/>
      <c r="Z39" s="34"/>
    </row>
    <row r="40" spans="1:26" s="35" customFormat="1" ht="24.75" customHeight="1">
      <c r="A40" s="102">
        <v>5.1</v>
      </c>
      <c r="B40" s="103" t="s">
        <v>91</v>
      </c>
      <c r="C40" s="108">
        <f t="shared" si="14"/>
        <v>3463130</v>
      </c>
      <c r="D40" s="113">
        <f>'[2]05 Thanh Liem'!D11</f>
        <v>1329748</v>
      </c>
      <c r="E40" s="105">
        <v>2133382</v>
      </c>
      <c r="F40" s="105">
        <v>15600</v>
      </c>
      <c r="G40" s="105">
        <v>0</v>
      </c>
      <c r="H40" s="104">
        <f>C40-G40-F40</f>
        <v>3447530</v>
      </c>
      <c r="I40" s="104">
        <f t="shared" si="15"/>
        <v>2176724</v>
      </c>
      <c r="J40" s="104">
        <f t="shared" si="6"/>
        <v>308906</v>
      </c>
      <c r="K40" s="105">
        <v>308906</v>
      </c>
      <c r="L40" s="105">
        <v>0</v>
      </c>
      <c r="M40" s="105">
        <v>0</v>
      </c>
      <c r="N40" s="105">
        <v>1867818</v>
      </c>
      <c r="O40" s="105">
        <v>0</v>
      </c>
      <c r="P40" s="105">
        <v>0</v>
      </c>
      <c r="Q40" s="111">
        <f>H40-I40-R40-S40</f>
        <v>1270806</v>
      </c>
      <c r="R40" s="105">
        <v>0</v>
      </c>
      <c r="S40" s="105">
        <v>0</v>
      </c>
      <c r="T40" s="104">
        <f t="shared" si="8"/>
        <v>3138624</v>
      </c>
      <c r="U40" s="96">
        <f t="shared" si="1"/>
        <v>0.14191326047767194</v>
      </c>
      <c r="V40" s="97">
        <f>IF(H40=C40-F40-G40,H40,"KT lai")</f>
        <v>3447530</v>
      </c>
      <c r="W40" s="34">
        <f t="shared" si="10"/>
        <v>3447530</v>
      </c>
      <c r="X40" s="34">
        <f t="shared" si="11"/>
        <v>0</v>
      </c>
      <c r="Y40" s="34"/>
      <c r="Z40" s="34"/>
    </row>
    <row r="41" spans="1:26" s="35" customFormat="1" ht="24.75" customHeight="1">
      <c r="A41" s="102">
        <v>5.2</v>
      </c>
      <c r="B41" s="103" t="s">
        <v>92</v>
      </c>
      <c r="C41" s="108">
        <f t="shared" si="14"/>
        <v>333290</v>
      </c>
      <c r="D41" s="113">
        <f>'[2]05 Thanh Liem'!D12</f>
        <v>5000</v>
      </c>
      <c r="E41" s="105">
        <v>328290</v>
      </c>
      <c r="F41" s="105">
        <v>4640</v>
      </c>
      <c r="G41" s="105">
        <v>0</v>
      </c>
      <c r="H41" s="104">
        <f>C41-G41-F41</f>
        <v>328650</v>
      </c>
      <c r="I41" s="104">
        <f t="shared" si="15"/>
        <v>328650</v>
      </c>
      <c r="J41" s="104">
        <f>K41+L41+M41</f>
        <v>327440</v>
      </c>
      <c r="K41" s="105">
        <v>327440</v>
      </c>
      <c r="L41" s="105">
        <v>0</v>
      </c>
      <c r="M41" s="105">
        <v>0</v>
      </c>
      <c r="N41" s="105">
        <v>1210</v>
      </c>
      <c r="O41" s="105">
        <v>0</v>
      </c>
      <c r="P41" s="105">
        <v>0</v>
      </c>
      <c r="Q41" s="111">
        <f>H41-I41-R41-S41</f>
        <v>0</v>
      </c>
      <c r="R41" s="105">
        <v>0</v>
      </c>
      <c r="S41" s="105">
        <v>0</v>
      </c>
      <c r="T41" s="104">
        <f>SUM(N41:S41)</f>
        <v>1210</v>
      </c>
      <c r="U41" s="96">
        <f>IF(I41&lt;&gt;0,J41/I41,"")</f>
        <v>0.9963182717176328</v>
      </c>
      <c r="V41" s="97">
        <f>IF(H41=C41-F41-G41,H41,"KT lai")</f>
        <v>328650</v>
      </c>
      <c r="W41" s="34">
        <f>I41+Q41+R41+S41</f>
        <v>328650</v>
      </c>
      <c r="X41" s="34">
        <f>V41-W41</f>
        <v>0</v>
      </c>
      <c r="Y41" s="34"/>
      <c r="Z41" s="34"/>
    </row>
    <row r="42" spans="1:26" s="35" customFormat="1" ht="24.75" customHeight="1">
      <c r="A42" s="102">
        <v>5.3</v>
      </c>
      <c r="B42" s="103" t="s">
        <v>93</v>
      </c>
      <c r="C42" s="108">
        <f t="shared" si="14"/>
        <v>9978079</v>
      </c>
      <c r="D42" s="113">
        <f>'[2]05 Thanh Liem'!D13</f>
        <v>7470682</v>
      </c>
      <c r="E42" s="105">
        <v>2507397</v>
      </c>
      <c r="F42" s="105">
        <v>4710</v>
      </c>
      <c r="G42" s="105">
        <v>0</v>
      </c>
      <c r="H42" s="104">
        <f>C42-G42-F42</f>
        <v>9973369</v>
      </c>
      <c r="I42" s="104">
        <f t="shared" si="15"/>
        <v>7336425</v>
      </c>
      <c r="J42" s="104">
        <f>K42+L42+M42</f>
        <v>2477341</v>
      </c>
      <c r="K42" s="105">
        <v>2449971</v>
      </c>
      <c r="L42" s="105">
        <v>27370</v>
      </c>
      <c r="M42" s="105">
        <v>0</v>
      </c>
      <c r="N42" s="105">
        <v>4859084</v>
      </c>
      <c r="O42" s="105">
        <v>0</v>
      </c>
      <c r="P42" s="105">
        <v>0</v>
      </c>
      <c r="Q42" s="111">
        <f>H42-I42-R42-S42</f>
        <v>2636944</v>
      </c>
      <c r="R42" s="105">
        <v>0</v>
      </c>
      <c r="S42" s="105">
        <v>0</v>
      </c>
      <c r="T42" s="104">
        <f>SUM(N42:S42)</f>
        <v>7496028</v>
      </c>
      <c r="U42" s="96">
        <f>IF(I42&lt;&gt;0,J42/I42,"")</f>
        <v>0.33767686577590583</v>
      </c>
      <c r="V42" s="97">
        <f>IF(H42=C42-F42-G42,H42,"KT lai")</f>
        <v>9973369</v>
      </c>
      <c r="W42" s="34">
        <f>I42+Q42+R42+S42</f>
        <v>9973369</v>
      </c>
      <c r="X42" s="34">
        <f>V42-W42</f>
        <v>0</v>
      </c>
      <c r="Y42" s="34"/>
      <c r="Z42" s="34"/>
    </row>
    <row r="43" spans="1:26" s="35" customFormat="1" ht="24.75" customHeight="1">
      <c r="A43" s="102">
        <v>5.4</v>
      </c>
      <c r="B43" s="103" t="s">
        <v>94</v>
      </c>
      <c r="C43" s="108">
        <f t="shared" si="14"/>
        <v>38154821</v>
      </c>
      <c r="D43" s="113">
        <f>'[2]05 Thanh Liem'!D14</f>
        <v>34252982</v>
      </c>
      <c r="E43" s="105">
        <v>3901839</v>
      </c>
      <c r="F43" s="105">
        <v>0</v>
      </c>
      <c r="G43" s="105">
        <v>0</v>
      </c>
      <c r="H43" s="104">
        <f>C43-G43-F43</f>
        <v>38154821</v>
      </c>
      <c r="I43" s="104">
        <f t="shared" si="15"/>
        <v>26446883</v>
      </c>
      <c r="J43" s="104">
        <f>K43+L43+M43</f>
        <v>3430571</v>
      </c>
      <c r="K43" s="105">
        <v>3430571</v>
      </c>
      <c r="L43" s="105">
        <v>0</v>
      </c>
      <c r="M43" s="105">
        <v>0</v>
      </c>
      <c r="N43" s="105">
        <v>23016312</v>
      </c>
      <c r="O43" s="105">
        <v>0</v>
      </c>
      <c r="P43" s="105">
        <v>0</v>
      </c>
      <c r="Q43" s="111">
        <f>H43-I43-R43-S43</f>
        <v>11707938</v>
      </c>
      <c r="R43" s="105">
        <v>0</v>
      </c>
      <c r="S43" s="105">
        <v>0</v>
      </c>
      <c r="T43" s="104">
        <f t="shared" si="8"/>
        <v>34724250</v>
      </c>
      <c r="U43" s="96">
        <f t="shared" si="1"/>
        <v>0.12971551316652324</v>
      </c>
      <c r="V43" s="97">
        <f>IF(H43=C43-F43-G43,H43,"KT lai")</f>
        <v>38154821</v>
      </c>
      <c r="W43" s="34">
        <f t="shared" si="10"/>
        <v>38154821</v>
      </c>
      <c r="X43" s="34">
        <f t="shared" si="11"/>
        <v>0</v>
      </c>
      <c r="Y43" s="34"/>
      <c r="Z43" s="34"/>
    </row>
    <row r="44" spans="1:26" s="45" customFormat="1" ht="27" customHeight="1">
      <c r="A44" s="110">
        <v>6</v>
      </c>
      <c r="B44" s="99" t="s">
        <v>95</v>
      </c>
      <c r="C44" s="108">
        <f t="shared" si="14"/>
        <v>95515485</v>
      </c>
      <c r="D44" s="114">
        <f aca="true" t="shared" si="20" ref="D44:P44">SUM(D45:D48)</f>
        <v>70294687</v>
      </c>
      <c r="E44" s="109">
        <f>SUM(E45:E48)</f>
        <v>25220798</v>
      </c>
      <c r="F44" s="109">
        <f>SUM(F45:F48)</f>
        <v>11452212</v>
      </c>
      <c r="G44" s="109">
        <f>SUM(G45:G48)</f>
        <v>0</v>
      </c>
      <c r="H44" s="100">
        <f t="shared" si="20"/>
        <v>84063273</v>
      </c>
      <c r="I44" s="100">
        <f t="shared" si="20"/>
        <v>43188915</v>
      </c>
      <c r="J44" s="100">
        <f t="shared" si="20"/>
        <v>16969531</v>
      </c>
      <c r="K44" s="100">
        <f t="shared" si="20"/>
        <v>11547396</v>
      </c>
      <c r="L44" s="100">
        <f t="shared" si="20"/>
        <v>5422135</v>
      </c>
      <c r="M44" s="100">
        <f t="shared" si="20"/>
        <v>0</v>
      </c>
      <c r="N44" s="100">
        <f t="shared" si="20"/>
        <v>26219384</v>
      </c>
      <c r="O44" s="100">
        <f t="shared" si="20"/>
        <v>0</v>
      </c>
      <c r="P44" s="100">
        <f t="shared" si="20"/>
        <v>0</v>
      </c>
      <c r="Q44" s="100">
        <f>SUM(Q45:Q48)</f>
        <v>40874358</v>
      </c>
      <c r="R44" s="105">
        <f>SUM(R45:R48)</f>
        <v>0</v>
      </c>
      <c r="S44" s="105">
        <f>SUM(S45:S48)</f>
        <v>0</v>
      </c>
      <c r="T44" s="100">
        <f>SUM(T45:T48)</f>
        <v>67093742</v>
      </c>
      <c r="U44" s="101">
        <f t="shared" si="1"/>
        <v>0.39291403824337795</v>
      </c>
      <c r="V44" s="97">
        <f t="shared" si="9"/>
        <v>84063273</v>
      </c>
      <c r="W44" s="34">
        <f t="shared" si="10"/>
        <v>84063273</v>
      </c>
      <c r="X44" s="34">
        <f t="shared" si="11"/>
        <v>0</v>
      </c>
      <c r="Y44" s="34"/>
      <c r="Z44" s="34"/>
    </row>
    <row r="45" spans="1:26" s="35" customFormat="1" ht="27" customHeight="1">
      <c r="A45" s="102">
        <v>6.1</v>
      </c>
      <c r="B45" s="103" t="s">
        <v>96</v>
      </c>
      <c r="C45" s="108">
        <f t="shared" si="14"/>
        <v>62330873</v>
      </c>
      <c r="D45" s="161">
        <v>55345477</v>
      </c>
      <c r="E45" s="105">
        <v>6985396</v>
      </c>
      <c r="F45" s="105">
        <v>7876023</v>
      </c>
      <c r="G45" s="105">
        <v>0</v>
      </c>
      <c r="H45" s="104">
        <f t="shared" si="4"/>
        <v>54454850</v>
      </c>
      <c r="I45" s="104">
        <f t="shared" si="15"/>
        <v>18293401</v>
      </c>
      <c r="J45" s="104">
        <f t="shared" si="6"/>
        <v>9021977</v>
      </c>
      <c r="K45" s="105">
        <v>5154116</v>
      </c>
      <c r="L45" s="105">
        <v>3867861</v>
      </c>
      <c r="M45" s="105">
        <v>0</v>
      </c>
      <c r="N45" s="105">
        <v>9271424</v>
      </c>
      <c r="O45" s="105">
        <v>0</v>
      </c>
      <c r="P45" s="105">
        <v>0</v>
      </c>
      <c r="Q45" s="106">
        <f>H45-I45-R45-S45</f>
        <v>36161449</v>
      </c>
      <c r="R45" s="105">
        <v>0</v>
      </c>
      <c r="S45" s="105">
        <v>0</v>
      </c>
      <c r="T45" s="104">
        <f t="shared" si="8"/>
        <v>45432873</v>
      </c>
      <c r="U45" s="96">
        <f t="shared" si="1"/>
        <v>0.49318204963636886</v>
      </c>
      <c r="V45" s="97">
        <f t="shared" si="9"/>
        <v>54454850</v>
      </c>
      <c r="W45" s="34">
        <f t="shared" si="10"/>
        <v>54454850</v>
      </c>
      <c r="X45" s="34">
        <f t="shared" si="11"/>
        <v>0</v>
      </c>
      <c r="Y45" s="34"/>
      <c r="Z45" s="34"/>
    </row>
    <row r="46" spans="1:26" s="35" customFormat="1" ht="27" customHeight="1">
      <c r="A46" s="102">
        <v>6.3</v>
      </c>
      <c r="B46" s="103" t="s">
        <v>97</v>
      </c>
      <c r="C46" s="108">
        <f t="shared" si="14"/>
        <v>19894035</v>
      </c>
      <c r="D46" s="162">
        <v>8064486</v>
      </c>
      <c r="E46" s="105">
        <v>11829549</v>
      </c>
      <c r="F46" s="105">
        <v>3570189</v>
      </c>
      <c r="G46" s="105">
        <v>0</v>
      </c>
      <c r="H46" s="104">
        <f t="shared" si="4"/>
        <v>16323846</v>
      </c>
      <c r="I46" s="104">
        <f t="shared" si="15"/>
        <v>13973917</v>
      </c>
      <c r="J46" s="104">
        <f t="shared" si="6"/>
        <v>4663747</v>
      </c>
      <c r="K46" s="105">
        <v>3829373</v>
      </c>
      <c r="L46" s="105">
        <v>834374</v>
      </c>
      <c r="M46" s="105">
        <v>0</v>
      </c>
      <c r="N46" s="105">
        <v>9310170</v>
      </c>
      <c r="O46" s="105">
        <v>0</v>
      </c>
      <c r="P46" s="105">
        <v>0</v>
      </c>
      <c r="Q46" s="106">
        <f>H46-I46-R46-S46</f>
        <v>2349929</v>
      </c>
      <c r="R46" s="105">
        <v>0</v>
      </c>
      <c r="S46" s="105">
        <v>0</v>
      </c>
      <c r="T46" s="104">
        <f t="shared" si="8"/>
        <v>11660099</v>
      </c>
      <c r="U46" s="96">
        <f t="shared" si="1"/>
        <v>0.3337465794308067</v>
      </c>
      <c r="V46" s="97">
        <f t="shared" si="9"/>
        <v>16323846</v>
      </c>
      <c r="W46" s="34">
        <f t="shared" si="10"/>
        <v>16323846</v>
      </c>
      <c r="X46" s="34">
        <f t="shared" si="11"/>
        <v>0</v>
      </c>
      <c r="Y46" s="34"/>
      <c r="Z46" s="34"/>
    </row>
    <row r="47" spans="1:26" s="35" customFormat="1" ht="20.25" customHeight="1">
      <c r="A47" s="102">
        <v>6.4</v>
      </c>
      <c r="B47" s="103" t="s">
        <v>86</v>
      </c>
      <c r="C47" s="108">
        <f>E47+D47</f>
        <v>12633467</v>
      </c>
      <c r="D47" s="161">
        <v>6884724</v>
      </c>
      <c r="E47" s="105">
        <v>5748743</v>
      </c>
      <c r="F47" s="105">
        <v>6000</v>
      </c>
      <c r="G47" s="105">
        <v>0</v>
      </c>
      <c r="H47" s="104">
        <f>C47-G47-F47</f>
        <v>12627467</v>
      </c>
      <c r="I47" s="104">
        <f>J47+N47+O47+P47</f>
        <v>10264487</v>
      </c>
      <c r="J47" s="104">
        <f>K47+L47+M47</f>
        <v>2631207</v>
      </c>
      <c r="K47" s="105">
        <v>1911307</v>
      </c>
      <c r="L47" s="105">
        <v>719900</v>
      </c>
      <c r="M47" s="105">
        <v>0</v>
      </c>
      <c r="N47" s="105">
        <v>7633280</v>
      </c>
      <c r="O47" s="105">
        <v>0</v>
      </c>
      <c r="P47" s="105">
        <v>0</v>
      </c>
      <c r="Q47" s="111">
        <f>H47-I47-R47-S47</f>
        <v>2362980</v>
      </c>
      <c r="R47" s="105">
        <v>0</v>
      </c>
      <c r="S47" s="105">
        <v>0</v>
      </c>
      <c r="T47" s="104">
        <f>SUM(N47:S47)</f>
        <v>9996260</v>
      </c>
      <c r="U47" s="96">
        <f>IF(I47&lt;&gt;0,J47/I47,"")</f>
        <v>0.2563408185913237</v>
      </c>
      <c r="V47" s="97">
        <f>IF(H47=C47-F47-G47,H47,"KT lai")</f>
        <v>12627467</v>
      </c>
      <c r="W47" s="34">
        <f>I47+Q47+R47+S47</f>
        <v>12627467</v>
      </c>
      <c r="X47" s="34">
        <f>V47-W47</f>
        <v>0</v>
      </c>
      <c r="Y47" s="34"/>
      <c r="Z47" s="34"/>
    </row>
    <row r="48" spans="1:26" s="35" customFormat="1" ht="27" customHeight="1">
      <c r="A48" s="102">
        <v>6.5</v>
      </c>
      <c r="B48" s="103" t="s">
        <v>98</v>
      </c>
      <c r="C48" s="108">
        <f t="shared" si="14"/>
        <v>657110</v>
      </c>
      <c r="D48" s="163"/>
      <c r="E48" s="105">
        <v>657110</v>
      </c>
      <c r="F48" s="105">
        <v>0</v>
      </c>
      <c r="G48" s="105">
        <v>0</v>
      </c>
      <c r="H48" s="104">
        <f t="shared" si="4"/>
        <v>657110</v>
      </c>
      <c r="I48" s="104">
        <f t="shared" si="15"/>
        <v>657110</v>
      </c>
      <c r="J48" s="104">
        <f t="shared" si="6"/>
        <v>652600</v>
      </c>
      <c r="K48" s="105">
        <v>652600</v>
      </c>
      <c r="L48" s="105">
        <v>0</v>
      </c>
      <c r="M48" s="105">
        <v>0</v>
      </c>
      <c r="N48" s="105">
        <v>4510</v>
      </c>
      <c r="O48" s="105">
        <v>0</v>
      </c>
      <c r="P48" s="105">
        <v>0</v>
      </c>
      <c r="Q48" s="106">
        <f>H48-I48-R48-S48</f>
        <v>0</v>
      </c>
      <c r="R48" s="105">
        <v>0</v>
      </c>
      <c r="S48" s="105">
        <v>0</v>
      </c>
      <c r="T48" s="104">
        <f t="shared" si="8"/>
        <v>4510</v>
      </c>
      <c r="U48" s="96">
        <f t="shared" si="1"/>
        <v>0.9931366133524068</v>
      </c>
      <c r="V48" s="97">
        <f t="shared" si="9"/>
        <v>657110</v>
      </c>
      <c r="W48" s="34">
        <f t="shared" si="10"/>
        <v>657110</v>
      </c>
      <c r="X48" s="34">
        <f t="shared" si="11"/>
        <v>0</v>
      </c>
      <c r="Y48" s="34"/>
      <c r="Z48" s="34"/>
    </row>
    <row r="49" spans="1:26" s="80" customFormat="1" ht="21" customHeight="1">
      <c r="A49" s="199"/>
      <c r="B49" s="200"/>
      <c r="C49" s="200"/>
      <c r="D49" s="200"/>
      <c r="E49" s="200"/>
      <c r="F49" s="59"/>
      <c r="G49" s="59"/>
      <c r="H49" s="59"/>
      <c r="I49" s="60"/>
      <c r="J49" s="60"/>
      <c r="K49" s="60"/>
      <c r="L49" s="60"/>
      <c r="M49" s="60"/>
      <c r="N49" s="201" t="str">
        <f>TT!C4</f>
        <v>Hà Nam, ngày 01 tháng 6 năm 2022</v>
      </c>
      <c r="O49" s="202"/>
      <c r="P49" s="202"/>
      <c r="Q49" s="202"/>
      <c r="R49" s="202"/>
      <c r="S49" s="202"/>
      <c r="T49" s="202"/>
      <c r="U49" s="202"/>
      <c r="W49" s="6"/>
      <c r="X49" s="6"/>
      <c r="Y49" s="6"/>
      <c r="Z49" s="6"/>
    </row>
    <row r="50" spans="1:26" s="80" customFormat="1" ht="21" customHeight="1">
      <c r="A50" s="203" t="s">
        <v>99</v>
      </c>
      <c r="B50" s="204"/>
      <c r="C50" s="204"/>
      <c r="D50" s="204"/>
      <c r="E50" s="204"/>
      <c r="F50" s="64"/>
      <c r="G50" s="64"/>
      <c r="H50" s="64"/>
      <c r="I50" s="65"/>
      <c r="J50" s="65"/>
      <c r="K50" s="65"/>
      <c r="L50" s="65"/>
      <c r="M50" s="65"/>
      <c r="N50" s="205" t="str">
        <f>TT!C5</f>
        <v>PHÓ CỤC TRƯỞNG</v>
      </c>
      <c r="O50" s="205"/>
      <c r="P50" s="205"/>
      <c r="Q50" s="205"/>
      <c r="R50" s="205"/>
      <c r="S50" s="205"/>
      <c r="T50" s="205"/>
      <c r="U50" s="205"/>
      <c r="W50" s="6"/>
      <c r="X50" s="6"/>
      <c r="Y50" s="6"/>
      <c r="Z50" s="6"/>
    </row>
    <row r="51" spans="1:26" s="80" customFormat="1" ht="66.75" customHeight="1">
      <c r="A51" s="67"/>
      <c r="B51" s="67"/>
      <c r="C51" s="67"/>
      <c r="D51" s="115"/>
      <c r="E51" s="67"/>
      <c r="F51" s="69"/>
      <c r="G51" s="69"/>
      <c r="H51" s="69"/>
      <c r="I51" s="65"/>
      <c r="J51" s="65"/>
      <c r="K51" s="65"/>
      <c r="L51" s="65"/>
      <c r="M51" s="65"/>
      <c r="N51" s="65"/>
      <c r="O51" s="65"/>
      <c r="P51" s="69"/>
      <c r="Q51" s="116"/>
      <c r="R51" s="69"/>
      <c r="S51" s="65"/>
      <c r="T51" s="72"/>
      <c r="U51" s="72"/>
      <c r="W51" s="6"/>
      <c r="X51" s="6"/>
      <c r="Y51" s="6"/>
      <c r="Z51" s="6"/>
    </row>
    <row r="52" spans="1:26" s="80" customFormat="1" ht="21" customHeight="1">
      <c r="A52" s="195" t="str">
        <f>'[1]TT'!C6</f>
        <v>TRẦN ĐỨC TOẢN</v>
      </c>
      <c r="B52" s="195"/>
      <c r="C52" s="195"/>
      <c r="D52" s="195"/>
      <c r="E52" s="195"/>
      <c r="F52" s="73" t="s">
        <v>100</v>
      </c>
      <c r="G52" s="73"/>
      <c r="H52" s="73"/>
      <c r="I52" s="73"/>
      <c r="J52" s="73"/>
      <c r="K52" s="73"/>
      <c r="L52" s="73"/>
      <c r="M52" s="73"/>
      <c r="N52" s="196" t="str">
        <f>TT!C3</f>
        <v>Vũ Ngọc Phương</v>
      </c>
      <c r="O52" s="196"/>
      <c r="P52" s="196"/>
      <c r="Q52" s="196"/>
      <c r="R52" s="196"/>
      <c r="S52" s="196"/>
      <c r="T52" s="196"/>
      <c r="U52" s="196"/>
      <c r="W52" s="6"/>
      <c r="X52" s="6"/>
      <c r="Y52" s="6"/>
      <c r="Z52" s="6"/>
    </row>
    <row r="53" spans="1:26" s="80" customFormat="1" ht="21" customHeight="1">
      <c r="A53" s="7"/>
      <c r="B53" s="7"/>
      <c r="C53" s="7"/>
      <c r="D53" s="117"/>
      <c r="E53" s="7"/>
      <c r="F53" s="7"/>
      <c r="G53" s="7"/>
      <c r="H53" s="7"/>
      <c r="I53" s="7"/>
      <c r="J53" s="7"/>
      <c r="K53" s="7"/>
      <c r="L53" s="7"/>
      <c r="M53" s="84"/>
      <c r="N53" s="84"/>
      <c r="O53" s="84"/>
      <c r="P53" s="84"/>
      <c r="Q53" s="84"/>
      <c r="R53" s="84"/>
      <c r="S53" s="84"/>
      <c r="T53" s="84"/>
      <c r="U53" s="84"/>
      <c r="W53" s="6"/>
      <c r="X53" s="6"/>
      <c r="Y53" s="6"/>
      <c r="Z53" s="6"/>
    </row>
    <row r="54" spans="1:26" s="80" customFormat="1" ht="21" customHeight="1">
      <c r="A54" s="7"/>
      <c r="B54" s="7"/>
      <c r="C54" s="7"/>
      <c r="D54" s="117"/>
      <c r="E54" s="7"/>
      <c r="F54" s="7"/>
      <c r="G54" s="7"/>
      <c r="H54" s="7"/>
      <c r="I54" s="7"/>
      <c r="J54" s="7"/>
      <c r="K54" s="7"/>
      <c r="L54" s="7"/>
      <c r="M54" s="84"/>
      <c r="N54" s="84"/>
      <c r="O54" s="84"/>
      <c r="P54" s="84"/>
      <c r="Q54" s="84"/>
      <c r="R54" s="84"/>
      <c r="S54" s="84"/>
      <c r="T54" s="84"/>
      <c r="U54" s="84"/>
      <c r="W54" s="6"/>
      <c r="X54" s="6"/>
      <c r="Y54" s="6"/>
      <c r="Z54" s="6"/>
    </row>
  </sheetData>
  <sheetProtection formatCells="0" formatColumns="0" formatRows="0" insertRows="0" deleteRows="0"/>
  <mergeCells count="34">
    <mergeCell ref="A52:E52"/>
    <mergeCell ref="N52:U52"/>
    <mergeCell ref="A8:B8"/>
    <mergeCell ref="A9:B9"/>
    <mergeCell ref="A49:E49"/>
    <mergeCell ref="N49:U49"/>
    <mergeCell ref="A50:E50"/>
    <mergeCell ref="N50:U50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  <col min="9" max="9" width="15.375" style="0" bestFit="1" customWidth="1"/>
    <col min="10" max="10" width="14.75390625" style="0" bestFit="1" customWidth="1"/>
  </cols>
  <sheetData>
    <row r="1" spans="1:8" s="118" customFormat="1" ht="21.75" customHeight="1">
      <c r="A1" s="225" t="s">
        <v>106</v>
      </c>
      <c r="B1" s="225"/>
      <c r="C1" s="225"/>
      <c r="D1" s="225"/>
      <c r="E1" s="225"/>
      <c r="F1" s="225"/>
      <c r="G1" s="225"/>
      <c r="H1" s="225"/>
    </row>
    <row r="2" spans="1:8" s="118" customFormat="1" ht="21.75" customHeight="1">
      <c r="A2" s="226" t="str">
        <f>TT!C4</f>
        <v>Hà Nam, ngày 01 tháng 6 năm 2022</v>
      </c>
      <c r="B2" s="227"/>
      <c r="C2" s="227"/>
      <c r="D2" s="227"/>
      <c r="E2" s="227"/>
      <c r="F2" s="227"/>
      <c r="G2" s="227"/>
      <c r="H2" s="227"/>
    </row>
    <row r="3" spans="6:8" ht="21" customHeight="1">
      <c r="F3" s="228" t="s">
        <v>107</v>
      </c>
      <c r="G3" s="228"/>
      <c r="H3" s="228"/>
    </row>
    <row r="4" spans="1:8" ht="15.75">
      <c r="A4" s="229" t="s">
        <v>108</v>
      </c>
      <c r="B4" s="229" t="s">
        <v>109</v>
      </c>
      <c r="C4" s="231" t="s">
        <v>110</v>
      </c>
      <c r="D4" s="231"/>
      <c r="E4" s="232"/>
      <c r="F4" s="233" t="s">
        <v>111</v>
      </c>
      <c r="G4" s="233"/>
      <c r="H4" s="233"/>
    </row>
    <row r="5" spans="1:10" ht="95.25" customHeight="1">
      <c r="A5" s="230"/>
      <c r="B5" s="230"/>
      <c r="C5" s="119" t="s">
        <v>112</v>
      </c>
      <c r="D5" s="120" t="s">
        <v>113</v>
      </c>
      <c r="E5" s="121" t="s">
        <v>114</v>
      </c>
      <c r="F5" s="119" t="s">
        <v>112</v>
      </c>
      <c r="G5" s="120" t="s">
        <v>113</v>
      </c>
      <c r="H5" s="122" t="s">
        <v>114</v>
      </c>
      <c r="I5" s="128">
        <f>C6+C20</f>
        <v>1090</v>
      </c>
      <c r="J5" s="128">
        <f>F6+F20</f>
        <v>986759913</v>
      </c>
    </row>
    <row r="6" spans="1:10" ht="15.75">
      <c r="A6" s="123" t="s">
        <v>60</v>
      </c>
      <c r="B6" s="124" t="s">
        <v>115</v>
      </c>
      <c r="C6" s="125">
        <v>816</v>
      </c>
      <c r="D6" s="125">
        <f>SUM(D7:D19)</f>
        <v>522</v>
      </c>
      <c r="E6" s="126">
        <f>SUM(E7:E19)</f>
        <v>199</v>
      </c>
      <c r="F6" s="125">
        <v>37731626</v>
      </c>
      <c r="G6" s="125">
        <f>SUM(G7:G19)</f>
        <v>26593959</v>
      </c>
      <c r="H6" s="125">
        <f>SUM(H7:H19)</f>
        <v>7090544</v>
      </c>
      <c r="I6" s="138">
        <f>'04'!E9</f>
        <v>875</v>
      </c>
      <c r="J6" s="128">
        <f>'05'!D9</f>
        <v>961037398</v>
      </c>
    </row>
    <row r="7" spans="1:10" ht="15.75">
      <c r="A7" s="129" t="s">
        <v>40</v>
      </c>
      <c r="B7" s="130" t="s">
        <v>116</v>
      </c>
      <c r="C7" s="131">
        <v>121</v>
      </c>
      <c r="D7" s="132">
        <f>E7+'[5]01'!Q11</f>
        <v>43</v>
      </c>
      <c r="E7" s="133">
        <v>14</v>
      </c>
      <c r="F7" s="131">
        <v>2153145</v>
      </c>
      <c r="G7" s="131">
        <f>H7+'[5]02'!Q11</f>
        <v>1006769</v>
      </c>
      <c r="H7" s="134">
        <v>476654</v>
      </c>
      <c r="I7" s="135"/>
      <c r="J7" s="136"/>
    </row>
    <row r="8" spans="1:10" ht="15.75">
      <c r="A8" s="129" t="s">
        <v>41</v>
      </c>
      <c r="B8" s="137" t="s">
        <v>117</v>
      </c>
      <c r="C8" s="131">
        <v>45</v>
      </c>
      <c r="D8" s="132">
        <f>E8+'[5]01'!Q12</f>
        <v>14</v>
      </c>
      <c r="E8" s="133">
        <v>6</v>
      </c>
      <c r="F8" s="131">
        <v>2941872</v>
      </c>
      <c r="G8" s="131">
        <f>H8+'[5]02'!Q12</f>
        <v>733577</v>
      </c>
      <c r="H8" s="134">
        <v>369524</v>
      </c>
      <c r="I8" s="128">
        <f>I5-I6</f>
        <v>215</v>
      </c>
      <c r="J8" s="128">
        <f>J5-J6</f>
        <v>25722515</v>
      </c>
    </row>
    <row r="9" spans="1:10" ht="15.75">
      <c r="A9" s="129" t="s">
        <v>42</v>
      </c>
      <c r="B9" s="137" t="s">
        <v>118</v>
      </c>
      <c r="C9" s="131">
        <v>0</v>
      </c>
      <c r="D9" s="132">
        <f>E9+'[5]01'!Q13</f>
        <v>0</v>
      </c>
      <c r="E9" s="133">
        <v>0</v>
      </c>
      <c r="F9" s="131">
        <v>0</v>
      </c>
      <c r="G9" s="131">
        <f>H9+'[5]02'!Q13</f>
        <v>0</v>
      </c>
      <c r="H9" s="134"/>
      <c r="I9" s="138"/>
      <c r="J9" s="128"/>
    </row>
    <row r="10" spans="1:10" ht="15.75">
      <c r="A10" s="129" t="s">
        <v>43</v>
      </c>
      <c r="B10" s="130" t="s">
        <v>119</v>
      </c>
      <c r="C10" s="131">
        <v>0</v>
      </c>
      <c r="D10" s="132">
        <f>E10+'[5]01'!Q14</f>
        <v>0</v>
      </c>
      <c r="E10" s="133">
        <v>0</v>
      </c>
      <c r="F10" s="131">
        <v>0</v>
      </c>
      <c r="G10" s="131">
        <f>H10+'[5]02'!Q14</f>
        <v>0</v>
      </c>
      <c r="H10" s="134"/>
      <c r="I10" s="128"/>
      <c r="J10" s="128"/>
    </row>
    <row r="11" spans="1:10" ht="25.5">
      <c r="A11" s="129" t="s">
        <v>44</v>
      </c>
      <c r="B11" s="139" t="s">
        <v>120</v>
      </c>
      <c r="C11" s="140">
        <v>1</v>
      </c>
      <c r="D11" s="132">
        <f>E11+'[5]01'!Q15</f>
        <v>1</v>
      </c>
      <c r="E11" s="141">
        <v>0</v>
      </c>
      <c r="F11" s="140">
        <v>74511</v>
      </c>
      <c r="G11" s="131">
        <f>H11+'[5]02'!Q15</f>
        <v>74511</v>
      </c>
      <c r="H11" s="142"/>
      <c r="I11" s="128">
        <f>E6+E20</f>
        <v>215</v>
      </c>
      <c r="J11" s="128">
        <f>H6+H20</f>
        <v>25722515</v>
      </c>
    </row>
    <row r="12" spans="1:10" ht="15.75">
      <c r="A12" s="129" t="s">
        <v>45</v>
      </c>
      <c r="B12" s="130" t="s">
        <v>121</v>
      </c>
      <c r="C12" s="131">
        <v>591</v>
      </c>
      <c r="D12" s="132">
        <f>E12+'[5]01'!Q16</f>
        <v>432</v>
      </c>
      <c r="E12" s="133">
        <f>37+132-3+2</f>
        <v>168</v>
      </c>
      <c r="F12" s="140">
        <v>27517428</v>
      </c>
      <c r="G12" s="131">
        <f>H12+'[5]02'!Q16</f>
        <v>20080933</v>
      </c>
      <c r="H12" s="134">
        <f>6472476-F11-389-500-223468+594984-66098-273529-347085+498</f>
        <v>6082378</v>
      </c>
      <c r="I12" s="127"/>
      <c r="J12" s="128"/>
    </row>
    <row r="13" spans="1:10" ht="15.75">
      <c r="A13" s="129" t="s">
        <v>46</v>
      </c>
      <c r="B13" s="130" t="s">
        <v>122</v>
      </c>
      <c r="C13" s="131">
        <v>1</v>
      </c>
      <c r="D13" s="132">
        <f>E13+'[5]01'!Q17</f>
        <v>1</v>
      </c>
      <c r="E13" s="133">
        <v>0</v>
      </c>
      <c r="F13" s="140">
        <v>2715</v>
      </c>
      <c r="G13" s="131">
        <f>H13+'[5]02'!Q17</f>
        <v>2715</v>
      </c>
      <c r="H13" s="134"/>
      <c r="I13" s="128"/>
      <c r="J13" s="128"/>
    </row>
    <row r="14" spans="1:10" ht="15.75">
      <c r="A14" s="129" t="s">
        <v>47</v>
      </c>
      <c r="B14" s="130" t="s">
        <v>123</v>
      </c>
      <c r="C14" s="131">
        <v>54</v>
      </c>
      <c r="D14" s="132">
        <f>E14+'[5]01'!Q18</f>
        <v>30</v>
      </c>
      <c r="E14" s="133">
        <v>11</v>
      </c>
      <c r="F14" s="140">
        <v>547962</v>
      </c>
      <c r="G14" s="131">
        <f>H14+'[5]02'!Q18</f>
        <v>220265</v>
      </c>
      <c r="H14" s="134">
        <v>114130</v>
      </c>
      <c r="I14" s="128">
        <f>I8-I11</f>
        <v>0</v>
      </c>
      <c r="J14" s="128">
        <f>J8-J11</f>
        <v>0</v>
      </c>
    </row>
    <row r="15" spans="1:10" ht="15.75">
      <c r="A15" s="129" t="s">
        <v>48</v>
      </c>
      <c r="B15" s="130" t="s">
        <v>124</v>
      </c>
      <c r="C15" s="131">
        <v>1</v>
      </c>
      <c r="D15" s="132">
        <f>E15+'[5]01'!Q19</f>
        <v>0</v>
      </c>
      <c r="E15" s="133">
        <v>0</v>
      </c>
      <c r="F15" s="131">
        <v>17710</v>
      </c>
      <c r="G15" s="131">
        <f>H15+'[5]02'!Q19</f>
        <v>0</v>
      </c>
      <c r="H15" s="134"/>
      <c r="I15" s="138"/>
      <c r="J15" s="128"/>
    </row>
    <row r="16" spans="1:10" ht="15.75">
      <c r="A16" s="129" t="s">
        <v>49</v>
      </c>
      <c r="B16" s="130" t="s">
        <v>125</v>
      </c>
      <c r="C16" s="131">
        <v>0</v>
      </c>
      <c r="D16" s="132">
        <f>E16+'[5]01'!Q20</f>
        <v>0</v>
      </c>
      <c r="E16" s="133">
        <v>0</v>
      </c>
      <c r="F16" s="131">
        <v>0</v>
      </c>
      <c r="G16" s="131">
        <f>H16+'[5]02'!Q20</f>
        <v>0</v>
      </c>
      <c r="H16" s="134"/>
      <c r="I16" s="143"/>
      <c r="J16" s="143"/>
    </row>
    <row r="17" spans="1:10" ht="15.75">
      <c r="A17" s="129" t="s">
        <v>50</v>
      </c>
      <c r="B17" s="130" t="s">
        <v>126</v>
      </c>
      <c r="C17" s="131">
        <v>0</v>
      </c>
      <c r="D17" s="132">
        <f>E17+'[5]01'!Q21</f>
        <v>0</v>
      </c>
      <c r="E17" s="133">
        <v>0</v>
      </c>
      <c r="F17" s="131">
        <v>0</v>
      </c>
      <c r="G17" s="131">
        <f>H17+'[5]02'!Q21</f>
        <v>0</v>
      </c>
      <c r="H17" s="134"/>
      <c r="I17" s="128"/>
      <c r="J17" s="143"/>
    </row>
    <row r="18" spans="1:10" ht="15.75">
      <c r="A18" s="129" t="s">
        <v>51</v>
      </c>
      <c r="B18" s="130" t="s">
        <v>127</v>
      </c>
      <c r="C18" s="131">
        <v>0</v>
      </c>
      <c r="D18" s="132">
        <f>E18+'[5]01'!Q22</f>
        <v>0</v>
      </c>
      <c r="E18" s="133">
        <v>0</v>
      </c>
      <c r="F18" s="131">
        <v>0</v>
      </c>
      <c r="G18" s="131">
        <f>H18+'[5]02'!Q22</f>
        <v>0</v>
      </c>
      <c r="H18" s="134"/>
      <c r="I18" s="138"/>
      <c r="J18" s="128"/>
    </row>
    <row r="19" spans="1:10" ht="15.75">
      <c r="A19" s="129" t="s">
        <v>52</v>
      </c>
      <c r="B19" s="130" t="s">
        <v>128</v>
      </c>
      <c r="C19" s="131">
        <v>2</v>
      </c>
      <c r="D19" s="132">
        <f>E19+'[5]01'!Q23</f>
        <v>1</v>
      </c>
      <c r="E19" s="133"/>
      <c r="F19" s="131">
        <v>4476283</v>
      </c>
      <c r="G19" s="131">
        <f>H19+'[5]02'!Q23</f>
        <v>4475189</v>
      </c>
      <c r="H19" s="134">
        <v>47858</v>
      </c>
      <c r="I19" s="128"/>
      <c r="J19" s="143"/>
    </row>
    <row r="20" spans="1:10" s="147" customFormat="1" ht="15.75">
      <c r="A20" s="123" t="s">
        <v>66</v>
      </c>
      <c r="B20" s="144" t="s">
        <v>129</v>
      </c>
      <c r="C20" s="125">
        <v>274</v>
      </c>
      <c r="D20" s="125">
        <f>SUM(D21:D33)</f>
        <v>87</v>
      </c>
      <c r="E20" s="125">
        <f>SUM(E21:E33)</f>
        <v>16</v>
      </c>
      <c r="F20" s="125">
        <v>949028287</v>
      </c>
      <c r="G20" s="125">
        <f>SUM(G21:G33)</f>
        <v>237090617</v>
      </c>
      <c r="H20" s="125">
        <f>SUM(H21:H33)</f>
        <v>18631971</v>
      </c>
      <c r="I20" s="145"/>
      <c r="J20" s="146"/>
    </row>
    <row r="21" spans="1:10" ht="15.75">
      <c r="A21" s="129" t="s">
        <v>40</v>
      </c>
      <c r="B21" s="130" t="s">
        <v>116</v>
      </c>
      <c r="C21" s="131">
        <v>134</v>
      </c>
      <c r="D21" s="132">
        <f>E21+'[5]01'!Q25</f>
        <v>35</v>
      </c>
      <c r="E21" s="148">
        <v>7</v>
      </c>
      <c r="F21" s="131">
        <v>52022773</v>
      </c>
      <c r="G21" s="131">
        <f>H21+'[5]02'!Q25</f>
        <v>29011011</v>
      </c>
      <c r="H21" s="134">
        <v>12757243</v>
      </c>
      <c r="I21" s="128"/>
      <c r="J21" s="128"/>
    </row>
    <row r="22" spans="1:9" ht="15.75">
      <c r="A22" s="129" t="s">
        <v>41</v>
      </c>
      <c r="B22" s="137" t="s">
        <v>117</v>
      </c>
      <c r="C22" s="131">
        <v>46</v>
      </c>
      <c r="D22" s="132">
        <f>E22+'[5]01'!Q26</f>
        <v>14</v>
      </c>
      <c r="E22" s="148">
        <v>4</v>
      </c>
      <c r="F22" s="131">
        <v>886438752</v>
      </c>
      <c r="G22" s="131">
        <f>H22+'[5]02'!Q26</f>
        <v>204001436</v>
      </c>
      <c r="H22" s="134">
        <f>4027723</f>
        <v>4027723</v>
      </c>
      <c r="I22" s="128"/>
    </row>
    <row r="23" spans="1:10" ht="15.75">
      <c r="A23" s="129" t="s">
        <v>42</v>
      </c>
      <c r="B23" s="137" t="s">
        <v>118</v>
      </c>
      <c r="C23" s="131">
        <v>0</v>
      </c>
      <c r="D23" s="132">
        <f>E23+'[5]01'!Q27</f>
        <v>0</v>
      </c>
      <c r="E23" s="148">
        <v>0</v>
      </c>
      <c r="F23" s="131">
        <v>0</v>
      </c>
      <c r="G23" s="131">
        <f>H23+'[5]02'!Q27</f>
        <v>0</v>
      </c>
      <c r="H23" s="134">
        <v>0</v>
      </c>
      <c r="I23" s="128"/>
      <c r="J23" s="143"/>
    </row>
    <row r="24" spans="1:10" ht="15.75">
      <c r="A24" s="129" t="s">
        <v>43</v>
      </c>
      <c r="B24" s="130" t="s">
        <v>119</v>
      </c>
      <c r="C24" s="131">
        <v>0</v>
      </c>
      <c r="D24" s="132">
        <f>E24+'[5]01'!Q28</f>
        <v>0</v>
      </c>
      <c r="E24" s="148">
        <v>0</v>
      </c>
      <c r="F24" s="131">
        <v>0</v>
      </c>
      <c r="G24" s="131">
        <f>H24+'[5]02'!Q28</f>
        <v>0</v>
      </c>
      <c r="H24" s="134">
        <v>0</v>
      </c>
      <c r="J24" s="149">
        <v>1090</v>
      </c>
    </row>
    <row r="25" spans="1:10" ht="25.5">
      <c r="A25" s="129" t="s">
        <v>44</v>
      </c>
      <c r="B25" s="139" t="s">
        <v>120</v>
      </c>
      <c r="C25" s="131">
        <v>0</v>
      </c>
      <c r="D25" s="132">
        <f>E25+'[5]01'!Q29</f>
        <v>0</v>
      </c>
      <c r="E25" s="148">
        <v>0</v>
      </c>
      <c r="F25" s="131">
        <v>0</v>
      </c>
      <c r="G25" s="131">
        <f>H25+'[5]02'!Q29</f>
        <v>0</v>
      </c>
      <c r="H25" s="134">
        <v>0</v>
      </c>
      <c r="J25" s="138">
        <v>986759913</v>
      </c>
    </row>
    <row r="26" spans="1:10" ht="15.75">
      <c r="A26" s="129" t="s">
        <v>45</v>
      </c>
      <c r="B26" s="130" t="s">
        <v>121</v>
      </c>
      <c r="C26" s="131">
        <v>52</v>
      </c>
      <c r="D26" s="132">
        <f>E26+'[5]01'!Q30</f>
        <v>27</v>
      </c>
      <c r="E26" s="148">
        <v>2</v>
      </c>
      <c r="F26" s="131">
        <v>7355125</v>
      </c>
      <c r="G26" s="131">
        <f>H26+'[5]02'!Q30</f>
        <v>3785534</v>
      </c>
      <c r="H26" s="134">
        <f>2231428-488009</f>
        <v>1743419</v>
      </c>
      <c r="I26" s="128"/>
      <c r="J26" s="128"/>
    </row>
    <row r="27" spans="1:8" ht="15.75">
      <c r="A27" s="129" t="s">
        <v>46</v>
      </c>
      <c r="B27" s="130" t="s">
        <v>122</v>
      </c>
      <c r="C27" s="131">
        <v>1</v>
      </c>
      <c r="D27" s="132">
        <f>E27+'[5]01'!Q31</f>
        <v>0</v>
      </c>
      <c r="E27" s="148"/>
      <c r="F27" s="131">
        <v>482511</v>
      </c>
      <c r="G27" s="131">
        <f>H27+'[5]02'!Q31</f>
        <v>0</v>
      </c>
      <c r="H27" s="134">
        <v>0</v>
      </c>
    </row>
    <row r="28" spans="1:9" ht="15.75">
      <c r="A28" s="129" t="s">
        <v>47</v>
      </c>
      <c r="B28" s="130" t="s">
        <v>123</v>
      </c>
      <c r="C28" s="131">
        <v>39</v>
      </c>
      <c r="D28" s="132">
        <f>E28+'[5]01'!Q32</f>
        <v>10</v>
      </c>
      <c r="E28" s="148">
        <v>2</v>
      </c>
      <c r="F28" s="131">
        <v>1870037</v>
      </c>
      <c r="G28" s="131">
        <f>H28+'[5]02'!Q32</f>
        <v>269050</v>
      </c>
      <c r="H28" s="134">
        <v>80000</v>
      </c>
      <c r="I28" s="128"/>
    </row>
    <row r="29" spans="1:10" ht="15.75">
      <c r="A29" s="129" t="s">
        <v>48</v>
      </c>
      <c r="B29" s="130" t="s">
        <v>124</v>
      </c>
      <c r="C29" s="131">
        <v>1</v>
      </c>
      <c r="D29" s="132">
        <f>E29+'[5]01'!Q33</f>
        <v>0</v>
      </c>
      <c r="E29" s="148">
        <v>0</v>
      </c>
      <c r="F29" s="131">
        <v>835503</v>
      </c>
      <c r="G29" s="131">
        <f>H29+'[5]02'!Q33</f>
        <v>0</v>
      </c>
      <c r="H29" s="134">
        <v>0</v>
      </c>
      <c r="I29" s="150"/>
      <c r="J29" s="150"/>
    </row>
    <row r="30" spans="1:10" ht="15.75">
      <c r="A30" s="129" t="s">
        <v>49</v>
      </c>
      <c r="B30" s="130" t="s">
        <v>125</v>
      </c>
      <c r="C30" s="131">
        <v>0</v>
      </c>
      <c r="D30" s="132">
        <f>E30+'[5]01'!Q34</f>
        <v>0</v>
      </c>
      <c r="E30" s="148">
        <v>0</v>
      </c>
      <c r="F30" s="131">
        <v>0</v>
      </c>
      <c r="G30" s="131">
        <f>H30+'[5]02'!Q34</f>
        <v>0</v>
      </c>
      <c r="H30" s="134">
        <v>0</v>
      </c>
      <c r="I30" s="150"/>
      <c r="J30" s="150"/>
    </row>
    <row r="31" spans="1:10" ht="15.75">
      <c r="A31" s="129" t="s">
        <v>50</v>
      </c>
      <c r="B31" s="130" t="s">
        <v>126</v>
      </c>
      <c r="C31" s="131">
        <v>1</v>
      </c>
      <c r="D31" s="132">
        <f>E31+'[5]01'!Q35</f>
        <v>1</v>
      </c>
      <c r="E31" s="148">
        <v>1</v>
      </c>
      <c r="F31" s="131">
        <v>23586</v>
      </c>
      <c r="G31" s="131">
        <f>H31+'[5]02'!Q35</f>
        <v>23586</v>
      </c>
      <c r="H31" s="134">
        <v>23586</v>
      </c>
      <c r="I31" s="150"/>
      <c r="J31" s="150"/>
    </row>
    <row r="32" spans="1:10" ht="15.75">
      <c r="A32" s="129" t="s">
        <v>51</v>
      </c>
      <c r="B32" s="130" t="s">
        <v>127</v>
      </c>
      <c r="C32" s="131">
        <v>0</v>
      </c>
      <c r="D32" s="132">
        <f>E32+'[5]01'!Q36</f>
        <v>0</v>
      </c>
      <c r="E32" s="148">
        <v>0</v>
      </c>
      <c r="F32" s="131">
        <v>0</v>
      </c>
      <c r="G32" s="131">
        <f>H32+'[5]02'!Q36</f>
        <v>0</v>
      </c>
      <c r="H32" s="134">
        <v>0</v>
      </c>
      <c r="I32" s="150"/>
      <c r="J32" s="150"/>
    </row>
    <row r="33" spans="1:10" ht="15.75">
      <c r="A33" s="129" t="s">
        <v>52</v>
      </c>
      <c r="B33" s="130" t="s">
        <v>128</v>
      </c>
      <c r="C33" s="131">
        <v>0</v>
      </c>
      <c r="D33" s="132">
        <f>E33+'[5]01'!Q37</f>
        <v>0</v>
      </c>
      <c r="E33" s="148">
        <v>0</v>
      </c>
      <c r="F33" s="131">
        <v>0</v>
      </c>
      <c r="G33" s="131">
        <f>H33+'[5]02'!Q37</f>
        <v>0</v>
      </c>
      <c r="H33" s="134">
        <v>0</v>
      </c>
      <c r="I33" s="150"/>
      <c r="J33" s="150"/>
    </row>
    <row r="34" spans="6:8" ht="15.75">
      <c r="F34" s="151"/>
      <c r="G34" s="151"/>
      <c r="H34" s="152"/>
    </row>
  </sheetData>
  <sheetProtection formatCells="0" formatColumns="0" formatRows="0" insertColumns="0" insertRows="0"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2022-05-04T01:01:45Z</dcterms:created>
  <dcterms:modified xsi:type="dcterms:W3CDTF">2022-06-01T07:46:50Z</dcterms:modified>
  <cp:category/>
  <cp:version/>
  <cp:contentType/>
  <cp:contentStatus/>
</cp:coreProperties>
</file>